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221d0321558135/Dokumenty/DesignCAD 3DMAX/Zakázky 2025/0725 Holičství Přelouč^J PS/Předání/"/>
    </mc:Choice>
  </mc:AlternateContent>
  <xr:revisionPtr revIDLastSave="1" documentId="8_{8807FDD7-EABD-411F-949D-2A591067D735}" xr6:coauthVersionLast="47" xr6:coauthVersionMax="47" xr10:uidLastSave="{402692A1-C171-40F7-96F0-C2B42EE69FE4}"/>
  <bookViews>
    <workbookView xWindow="-120" yWindow="-120" windowWidth="29040" windowHeight="16440" activeTab="1" xr2:uid="{A3977A43-D2C4-4C64-9E8C-AB4A2C387942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" l="1"/>
  <c r="AC84" i="12"/>
  <c r="F39" i="1" s="1"/>
  <c r="AD84" i="12"/>
  <c r="G39" i="1" s="1"/>
  <c r="G9" i="12"/>
  <c r="G8" i="12" s="1"/>
  <c r="I9" i="12"/>
  <c r="I8" i="12" s="1"/>
  <c r="G49" i="1" s="1"/>
  <c r="K9" i="12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G50" i="1" s="1"/>
  <c r="U11" i="12"/>
  <c r="G12" i="12"/>
  <c r="M12" i="12" s="1"/>
  <c r="M11" i="12" s="1"/>
  <c r="I12" i="12"/>
  <c r="K12" i="12"/>
  <c r="K11" i="12" s="1"/>
  <c r="H50" i="1" s="1"/>
  <c r="O12" i="12"/>
  <c r="O11" i="12" s="1"/>
  <c r="Q12" i="12"/>
  <c r="Q11" i="12" s="1"/>
  <c r="U12" i="12"/>
  <c r="G14" i="12"/>
  <c r="I14" i="12"/>
  <c r="K14" i="12"/>
  <c r="K13" i="12" s="1"/>
  <c r="H51" i="1" s="1"/>
  <c r="M14" i="12"/>
  <c r="O14" i="12"/>
  <c r="Q14" i="12"/>
  <c r="U14" i="12"/>
  <c r="G15" i="12"/>
  <c r="M15" i="12" s="1"/>
  <c r="I15" i="12"/>
  <c r="K15" i="12"/>
  <c r="O15" i="12"/>
  <c r="O13" i="12" s="1"/>
  <c r="Q15" i="12"/>
  <c r="U15" i="12"/>
  <c r="G16" i="12"/>
  <c r="G13" i="12" s="1"/>
  <c r="I16" i="12"/>
  <c r="K16" i="12"/>
  <c r="O16" i="12"/>
  <c r="Q16" i="12"/>
  <c r="U16" i="12"/>
  <c r="G17" i="12"/>
  <c r="G18" i="12"/>
  <c r="M18" i="12" s="1"/>
  <c r="M17" i="12" s="1"/>
  <c r="I18" i="12"/>
  <c r="I17" i="12" s="1"/>
  <c r="K18" i="12"/>
  <c r="K17" i="12" s="1"/>
  <c r="H52" i="1" s="1"/>
  <c r="O18" i="12"/>
  <c r="O17" i="12" s="1"/>
  <c r="Q18" i="12"/>
  <c r="Q17" i="12" s="1"/>
  <c r="U18" i="12"/>
  <c r="U17" i="12" s="1"/>
  <c r="G20" i="12"/>
  <c r="I20" i="12"/>
  <c r="K20" i="12"/>
  <c r="K19" i="12" s="1"/>
  <c r="H53" i="1" s="1"/>
  <c r="M20" i="12"/>
  <c r="O20" i="12"/>
  <c r="O19" i="12" s="1"/>
  <c r="Q20" i="12"/>
  <c r="U20" i="12"/>
  <c r="G21" i="12"/>
  <c r="I21" i="12"/>
  <c r="K21" i="12"/>
  <c r="M21" i="12"/>
  <c r="O21" i="12"/>
  <c r="Q21" i="12"/>
  <c r="Q19" i="12" s="1"/>
  <c r="U21" i="12"/>
  <c r="G22" i="12"/>
  <c r="M22" i="12" s="1"/>
  <c r="I22" i="12"/>
  <c r="K22" i="12"/>
  <c r="O22" i="12"/>
  <c r="Q22" i="12"/>
  <c r="U22" i="12"/>
  <c r="G23" i="12"/>
  <c r="M23" i="12" s="1"/>
  <c r="I23" i="12"/>
  <c r="I19" i="12" s="1"/>
  <c r="G53" i="1" s="1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U25" i="12" s="1"/>
  <c r="G32" i="12"/>
  <c r="M32" i="12" s="1"/>
  <c r="I32" i="12"/>
  <c r="K32" i="12"/>
  <c r="O32" i="12"/>
  <c r="Q32" i="12"/>
  <c r="U32" i="12"/>
  <c r="G33" i="12"/>
  <c r="G31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1" i="12"/>
  <c r="G60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U81" i="12"/>
  <c r="G82" i="12"/>
  <c r="M82" i="12" s="1"/>
  <c r="M81" i="12" s="1"/>
  <c r="I82" i="12"/>
  <c r="I81" i="12" s="1"/>
  <c r="G58" i="1" s="1"/>
  <c r="E19" i="1" s="1"/>
  <c r="K82" i="12"/>
  <c r="K81" i="12" s="1"/>
  <c r="H58" i="1" s="1"/>
  <c r="G19" i="1" s="1"/>
  <c r="O82" i="12"/>
  <c r="O81" i="12" s="1"/>
  <c r="Q82" i="12"/>
  <c r="Q81" i="12" s="1"/>
  <c r="U82" i="12"/>
  <c r="I20" i="1"/>
  <c r="G20" i="1"/>
  <c r="E20" i="1"/>
  <c r="I19" i="1"/>
  <c r="I18" i="1"/>
  <c r="G18" i="1"/>
  <c r="E18" i="1"/>
  <c r="I17" i="1"/>
  <c r="I16" i="1"/>
  <c r="I59" i="1"/>
  <c r="AZ43" i="1"/>
  <c r="G28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H39" i="1" l="1"/>
  <c r="I39" i="1" s="1"/>
  <c r="M25" i="12"/>
  <c r="O25" i="12"/>
  <c r="U60" i="12"/>
  <c r="U43" i="12"/>
  <c r="Q43" i="12"/>
  <c r="Q31" i="12"/>
  <c r="O31" i="12"/>
  <c r="I13" i="12"/>
  <c r="G51" i="1" s="1"/>
  <c r="E16" i="1" s="1"/>
  <c r="O8" i="12"/>
  <c r="G25" i="12"/>
  <c r="Q60" i="12"/>
  <c r="O60" i="12"/>
  <c r="U31" i="12"/>
  <c r="Q25" i="12"/>
  <c r="M16" i="12"/>
  <c r="K8" i="12"/>
  <c r="H49" i="1" s="1"/>
  <c r="G16" i="1" s="1"/>
  <c r="U19" i="12"/>
  <c r="G81" i="12"/>
  <c r="M61" i="12"/>
  <c r="O43" i="12"/>
  <c r="M13" i="12"/>
  <c r="K43" i="12"/>
  <c r="H56" i="1" s="1"/>
  <c r="I60" i="12"/>
  <c r="G57" i="1" s="1"/>
  <c r="K31" i="12"/>
  <c r="H55" i="1" s="1"/>
  <c r="I31" i="12"/>
  <c r="G55" i="1" s="1"/>
  <c r="K25" i="12"/>
  <c r="H54" i="1" s="1"/>
  <c r="G17" i="1" s="1"/>
  <c r="G21" i="1" s="1"/>
  <c r="U13" i="12"/>
  <c r="K60" i="12"/>
  <c r="H57" i="1" s="1"/>
  <c r="I43" i="12"/>
  <c r="G56" i="1" s="1"/>
  <c r="E17" i="1" s="1"/>
  <c r="E21" i="1" s="1"/>
  <c r="I25" i="12"/>
  <c r="G54" i="1" s="1"/>
  <c r="G19" i="12"/>
  <c r="G84" i="12" s="1"/>
  <c r="Q13" i="12"/>
  <c r="G24" i="1"/>
  <c r="G29" i="1" s="1"/>
  <c r="M60" i="12"/>
  <c r="M31" i="12"/>
  <c r="M19" i="12"/>
  <c r="M43" i="12"/>
  <c r="G43" i="12"/>
  <c r="M33" i="12"/>
  <c r="M9" i="12"/>
  <c r="M8" i="12" s="1"/>
  <c r="I21" i="1"/>
  <c r="G59" i="1" l="1"/>
  <c r="H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6701ED04-0037-46FD-B993-B14655F8D28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7A2EB0D5-A585-41D3-AA19-49BB95F51A8F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449B902A-AFD0-48FD-8092-835028EE61C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1361DBDE-111C-4BF6-8DEB-33088FCB0EC7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EBBD87A-40A8-4AAB-9A6C-4D1AF55C529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CBAAA4DD-3AAE-4AC0-9966-6870D6EC6ACE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<sst xmlns="http://schemas.openxmlformats.org/spreadsheetml/2006/main" count="463" uniqueCount="255">
  <si>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</si>
  <si>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</si>
  <si>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</si>
  <si>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</si>
  <si>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</si>
  <si>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</si>
  <si>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</si>
  <si>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</si>
  <si>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</si>
  <si>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</si>
  <si>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</si>
  <si>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</si>
  <si>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</si>
  <si>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</si>
  <si>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</si>
  <si>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</si>
  <si>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</si>
  <si>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</si>
  <si>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</si>
  <si>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</si>
  <si>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</si>
  <si>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</si>
  <si>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</si>
  <si>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</si>
  <si>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</si>
  <si>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</si>
  <si>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</si>
  <si>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</si>
  <si>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</si>
  <si>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</si>
  <si>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</si>
  <si>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</si>
  <si>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</si>
  <si>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</si>
  <si>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</si>
  <si>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</si>
  <si>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</si>
  <si>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</si>
  <si>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</si>
  <si>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</si>
  <si>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</si>
  <si>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</si>
  <si>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</si>
  <si>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náměstí č.p. 1340, 535 01 Přelouč</t>
  </si>
  <si>
    <t>Rozpočet:</t>
  </si>
  <si>
    <t>Misto</t>
  </si>
  <si>
    <t>Ing. Radek Čapský</t>
  </si>
  <si>
    <t>STAVEBNÍ ÚPRAVY HOLIČSTVÍ + PŘÍSTAVBA</t>
  </si>
  <si>
    <t>Město Přelouč</t>
  </si>
  <si>
    <t>Československé armády, č.p. 1665</t>
  </si>
  <si>
    <t>Přelouč</t>
  </si>
  <si>
    <t>00274101</t>
  </si>
  <si>
    <t>CZ00274101</t>
  </si>
  <si>
    <t>8</t>
  </si>
  <si>
    <t>Čepí</t>
  </si>
  <si>
    <t>53332</t>
  </si>
  <si>
    <t>69856311</t>
  </si>
  <si>
    <t>Rozpočet</t>
  </si>
  <si>
    <t>Celkem za stavbu</t>
  </si>
  <si>
    <t>CZK</t>
  </si>
  <si>
    <t xml:space="preserve">Popis rozpočtu:  - </t>
  </si>
  <si>
    <t>D.1.2.4a Ústřední vytápění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</si>
  <si>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</si>
  <si>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</si>
  <si>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</si>
  <si>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</si>
  <si>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</si>
  <si>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</si>
  <si>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</si>
  <si>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</si>
  <si>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99</t>
  </si>
  <si>
    <t>Staveništní přesun hmot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</si>
  <si>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</si>
  <si>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</si>
  <si>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</si>
  <si>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</si>
  <si>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</si>
  <si>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</si>
  <si>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</si>
  <si>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</si>
  <si>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</si>
  <si>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</si>
  <si>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</si>
  <si>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</si>
  <si>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</si>
  <si>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</si>
  <si>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</si>
  <si>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</si>
  <si>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</si>
  <si>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</si>
  <si>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</si>
  <si>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</si>
  <si>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</si>
  <si>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</si>
  <si>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</si>
  <si>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</si>
  <si>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</si>
  <si>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</si>
  <si>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</si>
  <si>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</si>
  <si>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</si>
  <si>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</si>
  <si>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</si>
  <si>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</si>
  <si>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</si>
  <si>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</si>
  <si>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</si>
  <si>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</si>
  <si>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</si>
  <si>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</si>
  <si>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</si>
  <si>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</si>
  <si>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</si>
  <si>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</si>
  <si>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</si>
  <si>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310235241R00</t>
  </si>
  <si>
    <t>Zazdívka otvorů pl.0,0225 m2 cihlami, tl.zdi 37,5 cm</t>
  </si>
  <si>
    <t>612423531R00</t>
  </si>
  <si>
    <t>Omítka rýh stěn vápenná šířky do 15 cm, štuková</t>
  </si>
  <si>
    <t>m2</t>
  </si>
  <si>
    <t>974031157R00</t>
  </si>
  <si>
    <t>Vysekání rýh ve zdi cihelné 10 x 30 cm, hl. 10 cm</t>
  </si>
  <si>
    <t>m</t>
  </si>
  <si>
    <t>974031155R00</t>
  </si>
  <si>
    <t>Vysekání rýh ve zdi cihelné 10 x 20 cm, hl. 10 cm</t>
  </si>
  <si>
    <t>979082111R00</t>
  </si>
  <si>
    <t>Vnitrostaveništní doprava suti do 10 m</t>
  </si>
  <si>
    <t>t</t>
  </si>
  <si>
    <t>999281105R00</t>
  </si>
  <si>
    <t>Přesun hmot pro opravy a údržbu do výšky 6 m</t>
  </si>
  <si>
    <t>722181214RT6</t>
  </si>
  <si>
    <t>Izolace návleková z pěněného PE, tl. stěny 20 mm, vnitřní průměr 18 mm</t>
  </si>
  <si>
    <t>722181214RT7</t>
  </si>
  <si>
    <t>Izolace návleková z pěněného PE, tl. stěny 20 mm, vnitřní průměr 22 mm</t>
  </si>
  <si>
    <t>722181214RT9</t>
  </si>
  <si>
    <t>Izolace návleková z pěněného PE, tl. stěny 20 mm, vnitřní průměr 28 mm</t>
  </si>
  <si>
    <t>722181214RU1</t>
  </si>
  <si>
    <t>Izolace návleková z pěněného PE, tl. stěny 20 mm, vnitřní průměr 32 mm</t>
  </si>
  <si>
    <t>722264114R00</t>
  </si>
  <si>
    <t>Vodoměr bytový SV DN 15x110 mm, Qn 2,5, připojení 3/4"</t>
  </si>
  <si>
    <t>732239103R00</t>
  </si>
  <si>
    <t>Montáž bytové  stanice do podomít. skříně, modul měření tepla a SV</t>
  </si>
  <si>
    <t>48431010R</t>
  </si>
  <si>
    <t>Uzel měření spotřeby tepla a pitné vody,DN 20,PN10, 2x uzávěr DN20, 1xuzávěr s jímkou,1x zónový ventil</t>
  </si>
  <si>
    <t>POL3_0</t>
  </si>
  <si>
    <t>48431011R</t>
  </si>
  <si>
    <t>28600561R</t>
  </si>
  <si>
    <t>Skříň ocel. lakovaná 390x450x120 mm, bílá, do stěny</t>
  </si>
  <si>
    <t>5513808010R</t>
  </si>
  <si>
    <t>Elektrotermický pohon AC, 230 V pro zónový ventil</t>
  </si>
  <si>
    <t>733110803R00</t>
  </si>
  <si>
    <t>Demontáž potrubí ocelového závitového do DN 15</t>
  </si>
  <si>
    <t>733110806R00</t>
  </si>
  <si>
    <t>Demontáž potrubí ocelového závitového do DN 15-32</t>
  </si>
  <si>
    <t>733190801R00</t>
  </si>
  <si>
    <t>Odřezání potrubních objímek dvojitých do DN 50</t>
  </si>
  <si>
    <t>733890801R00</t>
  </si>
  <si>
    <t>Přemístění vybouraných hmot - potrubí, H do 6 m</t>
  </si>
  <si>
    <t>733178112R00</t>
  </si>
  <si>
    <t>Potrubí vícevrstvé ALPEX, D 16x2 mm, PN 10,+95°C, PN 10, +95°C</t>
  </si>
  <si>
    <t>733178113R00</t>
  </si>
  <si>
    <t>Potrubí vícevrstvé ALPEX, D 18x2 mm, PN 10,+95°C</t>
  </si>
  <si>
    <t>733178114R00</t>
  </si>
  <si>
    <t>Potrubí vícevrstvé ALPEX, D 20x2 mm, PN 10,+95°C</t>
  </si>
  <si>
    <t>733178115R00</t>
  </si>
  <si>
    <t>Potrubí vícevrstvé ALPEX, D 26x3 mm, PN 10,+95°C</t>
  </si>
  <si>
    <t>733178116R00</t>
  </si>
  <si>
    <t>Potrubí vícevrstvé ALPEX, D 32x3 mm, PN 10,+95°C</t>
  </si>
  <si>
    <t>733190106R00</t>
  </si>
  <si>
    <t>Tlaková zkouška potrubí do DN 32</t>
  </si>
  <si>
    <t>998733101R00</t>
  </si>
  <si>
    <t>Přesun hmot pro rozvody potrubí, výšky do 6 m</t>
  </si>
  <si>
    <t>734200821R00</t>
  </si>
  <si>
    <t>Demontáž armatur se 2závity do G 1/2</t>
  </si>
  <si>
    <t>734200813R00</t>
  </si>
  <si>
    <t>Demontáž armatur s 1závitem do G 6/4</t>
  </si>
  <si>
    <t>734890801R00</t>
  </si>
  <si>
    <t>Přemístění demontovaných hmot - armatur, H do 6 m</t>
  </si>
  <si>
    <t>734223115R00</t>
  </si>
  <si>
    <t>Ventil termostatický radiátor., rohový, EK x DN 15</t>
  </si>
  <si>
    <t>734263115R00</t>
  </si>
  <si>
    <t>Šroubení regulační, rohové, EK x DN 15</t>
  </si>
  <si>
    <t>734263211R00</t>
  </si>
  <si>
    <t>Šroubení regulační dvoutrub.rohové, EKx3/4"</t>
  </si>
  <si>
    <t>551200150R</t>
  </si>
  <si>
    <t>Adaptér VEKOLUX, DN 1/2" x EK</t>
  </si>
  <si>
    <t>551200161R</t>
  </si>
  <si>
    <t>Hlavice termostatická kapalinová, bílá, +8-26°C, veřejné prostory</t>
  </si>
  <si>
    <t>5512001600R</t>
  </si>
  <si>
    <t>Hlavice ruční, připoj. závit M 30 x 1,5</t>
  </si>
  <si>
    <t>734263772R00</t>
  </si>
  <si>
    <t>Šroubení svěrné na měď, D 15x1 mm - EK</t>
  </si>
  <si>
    <t>551200440R</t>
  </si>
  <si>
    <t>Koleno press 90°, D 16 x 15x165 mm, s připojovací trubkou</t>
  </si>
  <si>
    <t>734432116R00</t>
  </si>
  <si>
    <t>Týdenní prostorový termostat, 230 V</t>
  </si>
  <si>
    <t>734419131R00</t>
  </si>
  <si>
    <t>Montáž kompaktního měřiče tepla závitového 1/2"</t>
  </si>
  <si>
    <t>soubor</t>
  </si>
  <si>
    <t>388220720R</t>
  </si>
  <si>
    <t>Měřič tepla ultrazvukový, DN 15, Qn 0,6</t>
  </si>
  <si>
    <t>734213112R00</t>
  </si>
  <si>
    <t>Ventil automatický odvzdušňovací, DN 15, PN 10, +110°C</t>
  </si>
  <si>
    <t>998734101R00</t>
  </si>
  <si>
    <t>Přesun hmot pro armatury, výšky do 6 m</t>
  </si>
  <si>
    <t>735494811R00</t>
  </si>
  <si>
    <t>Vypuštění vody z otopných těles</t>
  </si>
  <si>
    <t>735151821R00</t>
  </si>
  <si>
    <t>Demontáž otopných těles panelových 2řadých,1500 mm</t>
  </si>
  <si>
    <t>735291800R00</t>
  </si>
  <si>
    <t>Demontáž konzol otopných těles do odpadu</t>
  </si>
  <si>
    <t>735890801R00</t>
  </si>
  <si>
    <t>Přemístění demont. hmot - otop. těles, H do 6 m</t>
  </si>
  <si>
    <t>735157260R00</t>
  </si>
  <si>
    <t>Otopná těl.panel.Ventil Kompakt 11  600/ 400</t>
  </si>
  <si>
    <t>735157264R00</t>
  </si>
  <si>
    <t>Otopná těl.panel. Ventil Kompakt 11  600/ 800</t>
  </si>
  <si>
    <t>735157265R00</t>
  </si>
  <si>
    <t>Otopná těl.panel. Ventil Kompakt 11  600/ 900</t>
  </si>
  <si>
    <t>735157271R00</t>
  </si>
  <si>
    <t>Otopná těl.panel. Ventil Kompakt 11  600/1800</t>
  </si>
  <si>
    <t>735157562R00</t>
  </si>
  <si>
    <t>Otopná těl.panel. Ventil Kompakt 21  600/ 600</t>
  </si>
  <si>
    <t>735157564R00</t>
  </si>
  <si>
    <t>Otopná těl.panel. Ventil Kompakt 21  600/ 800</t>
  </si>
  <si>
    <t>735157568R00</t>
  </si>
  <si>
    <t>Otopná těl.panel. Ventil Kompakt 21  600/1200</t>
  </si>
  <si>
    <t>735157669R00</t>
  </si>
  <si>
    <t>Otopná těl.panel. Ventil Kompakt 22  600/1400</t>
  </si>
  <si>
    <t>735157681R00</t>
  </si>
  <si>
    <t>Otopná těl.panel. Ventil Kompakt 22  900/ 500</t>
  </si>
  <si>
    <t>48441500R</t>
  </si>
  <si>
    <t>Konzola navrtávací 15/120</t>
  </si>
  <si>
    <t>sada</t>
  </si>
  <si>
    <t>735171310R00</t>
  </si>
  <si>
    <t>Těleso trub. koupelnové  KLC 1500.450</t>
  </si>
  <si>
    <t>484416010R</t>
  </si>
  <si>
    <t>Upevňovací sada pr. 20 mm universal standard</t>
  </si>
  <si>
    <t>735191910R00</t>
  </si>
  <si>
    <t>Napuštění vody do otopného systému - bez kotle</t>
  </si>
  <si>
    <t>735191905R00</t>
  </si>
  <si>
    <t>Odvzdušnění otopných těles</t>
  </si>
  <si>
    <t>735000912R00</t>
  </si>
  <si>
    <t>Vyregulování ventilů s termost.ovládáním</t>
  </si>
  <si>
    <t>998735101R00</t>
  </si>
  <si>
    <t>Přesun hmot pro otopná tělesa, výšky do 6 m</t>
  </si>
  <si>
    <t>1</t>
  </si>
  <si>
    <t>Vedlejší rozpočtové náklady</t>
  </si>
  <si>
    <t>-</t>
  </si>
  <si>
    <t/>
  </si>
  <si>
    <t>SUM</t>
  </si>
  <si>
    <t>POPUZIV</t>
  </si>
  <si>
    <t>END</t>
  </si>
  <si>
    <t>Pardubicích</t>
  </si>
  <si>
    <t>535 33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</si>
</sst>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6E7A43A5-A095-4474-BD71-D0C1B6A58AF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d221d0321558135/Dokumenty/RTS%20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C1E2F-1AED-44F8-93F0-397E52DAC4F2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98A4B-6378-4125-AA68-BE9B287ADF2D}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N13" sqref="N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217" t="s">
        <v>42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3"/>
      <c r="B2" s="71" t="s">
        <v>40</v>
      </c>
      <c r="C2" s="72"/>
      <c r="D2" s="202" t="s">
        <v>47</v>
      </c>
      <c r="E2" s="203"/>
      <c r="F2" s="203"/>
      <c r="G2" s="203"/>
      <c r="H2" s="203"/>
      <c r="I2" s="203"/>
      <c r="J2" s="204"/>
      <c r="O2" s="1"/>
    </row>
    <row r="3" spans="1:15" ht="23.25" customHeight="1" x14ac:dyDescent="0.2">
      <c r="A3" s="3"/>
      <c r="B3" s="73" t="s">
        <v>45</v>
      </c>
      <c r="C3" s="74"/>
      <c r="D3" s="230" t="s">
        <v>43</v>
      </c>
      <c r="E3" s="231"/>
      <c r="F3" s="231"/>
      <c r="G3" s="231"/>
      <c r="H3" s="231"/>
      <c r="I3" s="231"/>
      <c r="J3" s="232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48</v>
      </c>
      <c r="E5" s="23"/>
      <c r="F5" s="23"/>
      <c r="G5" s="23"/>
      <c r="H5" s="25" t="s">
        <v>33</v>
      </c>
      <c r="I5" s="80" t="s">
        <v>51</v>
      </c>
      <c r="J5" s="9"/>
    </row>
    <row r="6" spans="1:15" ht="15.75" customHeight="1" x14ac:dyDescent="0.2">
      <c r="A6" s="3"/>
      <c r="B6" s="35"/>
      <c r="C6" s="23"/>
      <c r="D6" s="80" t="s">
        <v>49</v>
      </c>
      <c r="E6" s="23"/>
      <c r="F6" s="23"/>
      <c r="G6" s="23"/>
      <c r="H6" s="25" t="s">
        <v>34</v>
      </c>
      <c r="I6" s="80" t="s">
        <v>52</v>
      </c>
      <c r="J6" s="9"/>
    </row>
    <row r="7" spans="1:15" ht="15.75" customHeight="1" x14ac:dyDescent="0.2">
      <c r="A7" s="3"/>
      <c r="B7" s="36"/>
      <c r="C7" s="81" t="s">
        <v>254</v>
      </c>
      <c r="D7" s="70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9" t="s">
        <v>46</v>
      </c>
      <c r="E11" s="209"/>
      <c r="F11" s="209"/>
      <c r="G11" s="209"/>
      <c r="H11" s="25" t="s">
        <v>33</v>
      </c>
      <c r="I11" s="82" t="s">
        <v>56</v>
      </c>
      <c r="J11" s="9"/>
    </row>
    <row r="12" spans="1:15" ht="15.75" customHeight="1" x14ac:dyDescent="0.2">
      <c r="A12" s="3"/>
      <c r="B12" s="35"/>
      <c r="C12" s="23"/>
      <c r="D12" s="228" t="s">
        <v>53</v>
      </c>
      <c r="E12" s="228"/>
      <c r="F12" s="228"/>
      <c r="G12" s="228"/>
      <c r="H12" s="25" t="s">
        <v>34</v>
      </c>
      <c r="I12" s="82"/>
      <c r="J12" s="9"/>
    </row>
    <row r="13" spans="1:15" ht="15.75" customHeight="1" x14ac:dyDescent="0.2">
      <c r="A13" s="3"/>
      <c r="B13" s="36"/>
      <c r="C13" s="83" t="s">
        <v>55</v>
      </c>
      <c r="D13" s="229" t="s">
        <v>54</v>
      </c>
      <c r="E13" s="229"/>
      <c r="F13" s="229"/>
      <c r="G13" s="229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 t="s">
        <v>46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8" t="s">
        <v>29</v>
      </c>
      <c r="F15" s="208"/>
      <c r="G15" s="226" t="s">
        <v>30</v>
      </c>
      <c r="H15" s="226"/>
      <c r="I15" s="226" t="s">
        <v>28</v>
      </c>
      <c r="J15" s="227"/>
    </row>
    <row r="16" spans="1:15" ht="23.25" customHeight="1" x14ac:dyDescent="0.2">
      <c r="A16" s="130" t="s">
        <v>23</v>
      </c>
      <c r="B16" s="131" t="s">
        <v>23</v>
      </c>
      <c r="C16" s="48"/>
      <c r="D16" s="49"/>
      <c r="E16" s="205">
        <f>SUMIF(F49:F58,A16,G49:G58)+SUMIF(F49:F58,"PSU",G49:G58)</f>
        <v>0</v>
      </c>
      <c r="F16" s="206"/>
      <c r="G16" s="205">
        <f>SUMIF(F49:F58,A16,H49:H58)+SUMIF(F49:F58,"PSU",H49:H58)</f>
        <v>0</v>
      </c>
      <c r="H16" s="206"/>
      <c r="I16" s="205">
        <f>SUMIF(F49:F58,A16,I49:I58)+SUMIF(F49:F58,"PSU",I49:I58)</f>
        <v>0</v>
      </c>
      <c r="J16" s="207"/>
    </row>
    <row r="17" spans="1:10" ht="23.25" customHeight="1" x14ac:dyDescent="0.2">
      <c r="A17" s="130" t="s">
        <v>24</v>
      </c>
      <c r="B17" s="131" t="s">
        <v>24</v>
      </c>
      <c r="C17" s="48"/>
      <c r="D17" s="49"/>
      <c r="E17" s="205">
        <f>SUMIF(F49:F58,A17,G49:G58)</f>
        <v>0</v>
      </c>
      <c r="F17" s="206"/>
      <c r="G17" s="205">
        <f>SUMIF(F49:F58,A17,H49:H58)</f>
        <v>0</v>
      </c>
      <c r="H17" s="206"/>
      <c r="I17" s="205">
        <f>SUMIF(F49:F58,A17,I49:I58)</f>
        <v>0</v>
      </c>
      <c r="J17" s="207"/>
    </row>
    <row r="18" spans="1:10" ht="23.25" customHeight="1" x14ac:dyDescent="0.2">
      <c r="A18" s="130" t="s">
        <v>25</v>
      </c>
      <c r="B18" s="131" t="s">
        <v>25</v>
      </c>
      <c r="C18" s="48"/>
      <c r="D18" s="49"/>
      <c r="E18" s="205">
        <f>SUMIF(F49:F58,A18,G49:G58)</f>
        <v>0</v>
      </c>
      <c r="F18" s="206"/>
      <c r="G18" s="205">
        <f>SUMIF(F49:F58,A18,H49:H58)</f>
        <v>0</v>
      </c>
      <c r="H18" s="206"/>
      <c r="I18" s="205">
        <f>SUMIF(F49:F58,A18,I49:I58)</f>
        <v>0</v>
      </c>
      <c r="J18" s="207"/>
    </row>
    <row r="19" spans="1:10" ht="23.25" customHeight="1" x14ac:dyDescent="0.2">
      <c r="A19" s="130" t="s">
        <v>82</v>
      </c>
      <c r="B19" s="131" t="s">
        <v>26</v>
      </c>
      <c r="C19" s="48"/>
      <c r="D19" s="49"/>
      <c r="E19" s="205">
        <f>SUMIF(F49:F58,A19,G49:G58)</f>
        <v>0</v>
      </c>
      <c r="F19" s="206"/>
      <c r="G19" s="205">
        <f>SUMIF(F49:F58,A19,H49:H58)</f>
        <v>0</v>
      </c>
      <c r="H19" s="206"/>
      <c r="I19" s="205">
        <f>SUMIF(F49:F58,A19,I49:I58)</f>
        <v>0</v>
      </c>
      <c r="J19" s="207"/>
    </row>
    <row r="20" spans="1:10" ht="23.25" customHeight="1" x14ac:dyDescent="0.2">
      <c r="A20" s="130" t="s">
        <v>83</v>
      </c>
      <c r="B20" s="131" t="s">
        <v>27</v>
      </c>
      <c r="C20" s="48"/>
      <c r="D20" s="49"/>
      <c r="E20" s="205">
        <f>SUMIF(F49:F58,A20,G49:G58)</f>
        <v>0</v>
      </c>
      <c r="F20" s="206"/>
      <c r="G20" s="205">
        <f>SUMIF(F49:F58,A20,H49:H58)</f>
        <v>0</v>
      </c>
      <c r="H20" s="206"/>
      <c r="I20" s="205">
        <f>SUMIF(F49:F58,A20,I49:I58)</f>
        <v>0</v>
      </c>
      <c r="J20" s="207"/>
    </row>
    <row r="21" spans="1:10" ht="23.25" customHeight="1" x14ac:dyDescent="0.2">
      <c r="A21" s="3"/>
      <c r="B21" s="64" t="s">
        <v>28</v>
      </c>
      <c r="C21" s="65"/>
      <c r="D21" s="66"/>
      <c r="E21" s="215">
        <f>SUM(E16:F20)</f>
        <v>0</v>
      </c>
      <c r="F21" s="224"/>
      <c r="G21" s="215">
        <f>SUM(G16:H20)</f>
        <v>0</v>
      </c>
      <c r="H21" s="224"/>
      <c r="I21" s="215">
        <f>SUM(I16:J20)</f>
        <v>0</v>
      </c>
      <c r="J21" s="216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3">
        <f>ZakladDPHSniVypocet</f>
        <v>0</v>
      </c>
      <c r="H23" s="214"/>
      <c r="I23" s="214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1">
        <f>ZakladDPHSni*SazbaDPH1/100</f>
        <v>0</v>
      </c>
      <c r="H24" s="212"/>
      <c r="I24" s="212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3">
        <f>ZakladDPHZaklVypocet</f>
        <v>0</v>
      </c>
      <c r="H25" s="214"/>
      <c r="I25" s="214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20">
        <f>ZakladDPHZakl*SazbaDPH2/100</f>
        <v>0</v>
      </c>
      <c r="H26" s="221"/>
      <c r="I26" s="221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2">
        <f>0</f>
        <v>0</v>
      </c>
      <c r="H27" s="222"/>
      <c r="I27" s="222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25">
        <f>ZakladDPHSniVypocet+ZakladDPHZaklVypocet</f>
        <v>0</v>
      </c>
      <c r="H28" s="225"/>
      <c r="I28" s="225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23">
        <f>ZakladDPHSni+DPHSni+ZakladDPHZakl+DPHZakl+Zaokrouhleni</f>
        <v>0</v>
      </c>
      <c r="H29" s="223"/>
      <c r="I29" s="223"/>
      <c r="J29" s="108" t="s">
        <v>59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 t="s">
        <v>253</v>
      </c>
      <c r="E32" s="33"/>
      <c r="F32" s="16" t="s">
        <v>9</v>
      </c>
      <c r="G32" s="33"/>
      <c r="H32" s="34">
        <f ca="1">TODAY()</f>
        <v>45708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0" t="s">
        <v>2</v>
      </c>
      <c r="E35" s="210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52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52" ht="25.5" hidden="1" customHeight="1" x14ac:dyDescent="0.2">
      <c r="A39" s="86">
        <v>0</v>
      </c>
      <c r="B39" s="92" t="s">
        <v>57</v>
      </c>
      <c r="C39" s="192" t="s">
        <v>47</v>
      </c>
      <c r="D39" s="193"/>
      <c r="E39" s="193"/>
      <c r="F39" s="97">
        <f>'Rozpočet Pol'!AC84</f>
        <v>0</v>
      </c>
      <c r="G39" s="98">
        <f>'Rozpočet Pol'!AD84</f>
        <v>0</v>
      </c>
      <c r="H39" s="99">
        <f>(F39*SazbaDPH1/100)+(G39*SazbaDPH2/100)</f>
        <v>0</v>
      </c>
      <c r="I39" s="99">
        <f>F39+G39+H39</f>
        <v>0</v>
      </c>
      <c r="J39" s="93" t="str">
        <f>IF(_xlfn.SINGLE(CenaCelkemVypocet)=0,"",I39/_xlfn.SINGLE(CenaCelkemVypocet)*100)</f>
        <v/>
      </c>
    </row>
    <row r="40" spans="1:52" ht="25.5" hidden="1" customHeight="1" x14ac:dyDescent="0.2">
      <c r="A40" s="86"/>
      <c r="B40" s="194" t="s">
        <v>58</v>
      </c>
      <c r="C40" s="195"/>
      <c r="D40" s="195"/>
      <c r="E40" s="196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2" spans="1:52" x14ac:dyDescent="0.2">
      <c r="B42" t="s">
        <v>60</v>
      </c>
    </row>
    <row r="43" spans="1:52" x14ac:dyDescent="0.2">
      <c r="B43" s="197" t="s">
        <v>61</v>
      </c>
      <c r="C43" s="197"/>
      <c r="D43" s="197"/>
      <c r="E43" s="197"/>
      <c r="F43" s="197"/>
      <c r="G43" s="197"/>
      <c r="H43" s="197"/>
      <c r="I43" s="197"/>
      <c r="J43" s="197"/>
      <c r="AZ43" s="109" t="str">
        <f>B43</f>
        <v>D.1.2.4a Ústřední vytápění</v>
      </c>
    </row>
    <row r="46" spans="1:52" ht="15.75" x14ac:dyDescent="0.25">
      <c r="B46" s="110" t="s">
        <v>62</v>
      </c>
    </row>
    <row r="48" spans="1:52" ht="25.5" customHeight="1" x14ac:dyDescent="0.2">
      <c r="A48" s="111"/>
      <c r="B48" s="115" t="s">
        <v>16</v>
      </c>
      <c r="C48" s="115" t="s">
        <v>5</v>
      </c>
      <c r="D48" s="116"/>
      <c r="E48" s="116"/>
      <c r="F48" s="119" t="s">
        <v>63</v>
      </c>
      <c r="G48" s="119" t="s">
        <v>29</v>
      </c>
      <c r="H48" s="119" t="s">
        <v>30</v>
      </c>
      <c r="I48" s="198" t="s">
        <v>28</v>
      </c>
      <c r="J48" s="198"/>
    </row>
    <row r="49" spans="1:10" ht="25.5" customHeight="1" x14ac:dyDescent="0.2">
      <c r="A49" s="112"/>
      <c r="B49" s="120" t="s">
        <v>64</v>
      </c>
      <c r="C49" s="200" t="s">
        <v>65</v>
      </c>
      <c r="D49" s="201"/>
      <c r="E49" s="201"/>
      <c r="F49" s="122" t="s">
        <v>23</v>
      </c>
      <c r="G49" s="123">
        <f>'Rozpočet Pol'!I8</f>
        <v>0</v>
      </c>
      <c r="H49" s="123">
        <f>'Rozpočet Pol'!K8</f>
        <v>0</v>
      </c>
      <c r="I49" s="199"/>
      <c r="J49" s="199"/>
    </row>
    <row r="50" spans="1:10" ht="25.5" customHeight="1" x14ac:dyDescent="0.2">
      <c r="A50" s="112"/>
      <c r="B50" s="114" t="s">
        <v>66</v>
      </c>
      <c r="C50" s="187" t="s">
        <v>67</v>
      </c>
      <c r="D50" s="188"/>
      <c r="E50" s="188"/>
      <c r="F50" s="124" t="s">
        <v>23</v>
      </c>
      <c r="G50" s="125">
        <f>'Rozpočet Pol'!I11</f>
        <v>0</v>
      </c>
      <c r="H50" s="125">
        <f>'Rozpočet Pol'!K11</f>
        <v>0</v>
      </c>
      <c r="I50" s="186"/>
      <c r="J50" s="186"/>
    </row>
    <row r="51" spans="1:10" ht="25.5" customHeight="1" x14ac:dyDescent="0.2">
      <c r="A51" s="112"/>
      <c r="B51" s="114" t="s">
        <v>68</v>
      </c>
      <c r="C51" s="187" t="s">
        <v>69</v>
      </c>
      <c r="D51" s="188"/>
      <c r="E51" s="188"/>
      <c r="F51" s="124" t="s">
        <v>23</v>
      </c>
      <c r="G51" s="125">
        <f>'Rozpočet Pol'!I13</f>
        <v>0</v>
      </c>
      <c r="H51" s="125">
        <f>'Rozpočet Pol'!K13</f>
        <v>0</v>
      </c>
      <c r="I51" s="186"/>
      <c r="J51" s="186"/>
    </row>
    <row r="52" spans="1:10" ht="25.5" customHeight="1" x14ac:dyDescent="0.2">
      <c r="A52" s="112"/>
      <c r="B52" s="114" t="s">
        <v>70</v>
      </c>
      <c r="C52" s="187" t="s">
        <v>71</v>
      </c>
      <c r="D52" s="188"/>
      <c r="E52" s="188"/>
      <c r="F52" s="124" t="s">
        <v>23</v>
      </c>
      <c r="G52" s="125">
        <f>'Rozpočet Pol'!I17</f>
        <v>0</v>
      </c>
      <c r="H52" s="125">
        <f>'Rozpočet Pol'!K17</f>
        <v>0</v>
      </c>
      <c r="I52" s="186"/>
      <c r="J52" s="186"/>
    </row>
    <row r="53" spans="1:10" ht="25.5" customHeight="1" x14ac:dyDescent="0.2">
      <c r="A53" s="112"/>
      <c r="B53" s="114" t="s">
        <v>72</v>
      </c>
      <c r="C53" s="187" t="s">
        <v>73</v>
      </c>
      <c r="D53" s="188"/>
      <c r="E53" s="188"/>
      <c r="F53" s="124" t="s">
        <v>24</v>
      </c>
      <c r="G53" s="125">
        <f>'Rozpočet Pol'!I19</f>
        <v>0</v>
      </c>
      <c r="H53" s="125">
        <f>'Rozpočet Pol'!K19</f>
        <v>0</v>
      </c>
      <c r="I53" s="186"/>
      <c r="J53" s="186"/>
    </row>
    <row r="54" spans="1:10" ht="25.5" customHeight="1" x14ac:dyDescent="0.2">
      <c r="A54" s="112"/>
      <c r="B54" s="114" t="s">
        <v>74</v>
      </c>
      <c r="C54" s="187" t="s">
        <v>75</v>
      </c>
      <c r="D54" s="188"/>
      <c r="E54" s="188"/>
      <c r="F54" s="124" t="s">
        <v>24</v>
      </c>
      <c r="G54" s="125">
        <f>'Rozpočet Pol'!I25</f>
        <v>0</v>
      </c>
      <c r="H54" s="125">
        <f>'Rozpočet Pol'!K25</f>
        <v>0</v>
      </c>
      <c r="I54" s="186"/>
      <c r="J54" s="186"/>
    </row>
    <row r="55" spans="1:10" ht="25.5" customHeight="1" x14ac:dyDescent="0.2">
      <c r="A55" s="112"/>
      <c r="B55" s="114" t="s">
        <v>76</v>
      </c>
      <c r="C55" s="187" t="s">
        <v>77</v>
      </c>
      <c r="D55" s="188"/>
      <c r="E55" s="188"/>
      <c r="F55" s="124" t="s">
        <v>24</v>
      </c>
      <c r="G55" s="125">
        <f>'Rozpočet Pol'!I31</f>
        <v>0</v>
      </c>
      <c r="H55" s="125">
        <f>'Rozpočet Pol'!K31</f>
        <v>0</v>
      </c>
      <c r="I55" s="186"/>
      <c r="J55" s="186"/>
    </row>
    <row r="56" spans="1:10" ht="25.5" customHeight="1" x14ac:dyDescent="0.2">
      <c r="A56" s="112"/>
      <c r="B56" s="114" t="s">
        <v>78</v>
      </c>
      <c r="C56" s="187" t="s">
        <v>79</v>
      </c>
      <c r="D56" s="188"/>
      <c r="E56" s="188"/>
      <c r="F56" s="124" t="s">
        <v>24</v>
      </c>
      <c r="G56" s="125">
        <f>'Rozpočet Pol'!I43</f>
        <v>0</v>
      </c>
      <c r="H56" s="125">
        <f>'Rozpočet Pol'!K43</f>
        <v>0</v>
      </c>
      <c r="I56" s="186"/>
      <c r="J56" s="186"/>
    </row>
    <row r="57" spans="1:10" ht="25.5" customHeight="1" x14ac:dyDescent="0.2">
      <c r="A57" s="112"/>
      <c r="B57" s="114" t="s">
        <v>80</v>
      </c>
      <c r="C57" s="187" t="s">
        <v>81</v>
      </c>
      <c r="D57" s="188"/>
      <c r="E57" s="188"/>
      <c r="F57" s="124" t="s">
        <v>24</v>
      </c>
      <c r="G57" s="125">
        <f>'Rozpočet Pol'!I60</f>
        <v>0</v>
      </c>
      <c r="H57" s="125">
        <f>'Rozpočet Pol'!K60</f>
        <v>0</v>
      </c>
      <c r="I57" s="186"/>
      <c r="J57" s="186"/>
    </row>
    <row r="58" spans="1:10" ht="25.5" customHeight="1" x14ac:dyDescent="0.2">
      <c r="A58" s="112"/>
      <c r="B58" s="121" t="s">
        <v>82</v>
      </c>
      <c r="C58" s="190" t="s">
        <v>26</v>
      </c>
      <c r="D58" s="191"/>
      <c r="E58" s="191"/>
      <c r="F58" s="126" t="s">
        <v>82</v>
      </c>
      <c r="G58" s="127">
        <f>'Rozpočet Pol'!I81</f>
        <v>0</v>
      </c>
      <c r="H58" s="127">
        <f>'Rozpočet Pol'!K81</f>
        <v>0</v>
      </c>
      <c r="I58" s="189"/>
      <c r="J58" s="189"/>
    </row>
    <row r="59" spans="1:10" ht="25.5" customHeight="1" x14ac:dyDescent="0.2">
      <c r="A59" s="113"/>
      <c r="B59" s="117" t="s">
        <v>1</v>
      </c>
      <c r="C59" s="117"/>
      <c r="D59" s="118"/>
      <c r="E59" s="118"/>
      <c r="F59" s="128"/>
      <c r="G59" s="129">
        <f>SUM(G49:G58)</f>
        <v>0</v>
      </c>
      <c r="H59" s="129">
        <f>SUM(H49:H58)</f>
        <v>0</v>
      </c>
      <c r="I59" s="185">
        <f>SUM(I49:I58)</f>
        <v>0</v>
      </c>
      <c r="J59" s="185"/>
    </row>
    <row r="60" spans="1:10" x14ac:dyDescent="0.2">
      <c r="F60" s="85"/>
      <c r="G60" s="85"/>
      <c r="H60" s="85"/>
      <c r="I60" s="85"/>
      <c r="J60" s="85"/>
    </row>
    <row r="61" spans="1:10" x14ac:dyDescent="0.2">
      <c r="F61" s="85"/>
      <c r="G61" s="85"/>
      <c r="H61" s="85"/>
      <c r="I61" s="85"/>
      <c r="J61" s="85"/>
    </row>
    <row r="62" spans="1:10" x14ac:dyDescent="0.2">
      <c r="F62" s="85"/>
      <c r="G62" s="85"/>
      <c r="H62" s="85"/>
      <c r="I62" s="85"/>
      <c r="J62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9:J59"/>
    <mergeCell ref="I56:J56"/>
    <mergeCell ref="C56:E56"/>
    <mergeCell ref="I57:J57"/>
    <mergeCell ref="C57:E57"/>
    <mergeCell ref="I58:J58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BDCEF-EC66-4434-94EA-154859D79B3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1D364-F23A-4AF5-93E8-E1840B3BE3FC}">
  <sheetPr>
    <outlinePr summaryBelow="0"/>
  </sheetPr>
  <dimension ref="A1:BH9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7" t="s">
        <v>6</v>
      </c>
      <c r="B1" s="237"/>
      <c r="C1" s="237"/>
      <c r="D1" s="237"/>
      <c r="E1" s="237"/>
      <c r="F1" s="237"/>
      <c r="G1" s="237"/>
      <c r="AE1" t="s">
        <v>85</v>
      </c>
    </row>
    <row r="2" spans="1:60" ht="24.95" customHeight="1" x14ac:dyDescent="0.2">
      <c r="A2" s="134" t="s">
        <v>84</v>
      </c>
      <c r="B2" s="132"/>
      <c r="C2" s="238" t="s">
        <v>47</v>
      </c>
      <c r="D2" s="239"/>
      <c r="E2" s="239"/>
      <c r="F2" s="239"/>
      <c r="G2" s="240"/>
      <c r="AE2" t="s">
        <v>86</v>
      </c>
    </row>
    <row r="3" spans="1:60" ht="24.95" customHeight="1" x14ac:dyDescent="0.2">
      <c r="A3" s="135" t="s">
        <v>7</v>
      </c>
      <c r="B3" s="133"/>
      <c r="C3" s="241" t="s">
        <v>43</v>
      </c>
      <c r="D3" s="242"/>
      <c r="E3" s="242"/>
      <c r="F3" s="242"/>
      <c r="G3" s="243"/>
      <c r="AE3" t="s">
        <v>87</v>
      </c>
    </row>
    <row r="4" spans="1:60" ht="24.95" hidden="1" customHeight="1" x14ac:dyDescent="0.2">
      <c r="A4" s="135" t="s">
        <v>8</v>
      </c>
      <c r="B4" s="133"/>
      <c r="C4" s="241"/>
      <c r="D4" s="242"/>
      <c r="E4" s="242"/>
      <c r="F4" s="242"/>
      <c r="G4" s="243"/>
      <c r="AE4" t="s">
        <v>88</v>
      </c>
    </row>
    <row r="5" spans="1:60" hidden="1" x14ac:dyDescent="0.2">
      <c r="A5" s="136" t="s">
        <v>89</v>
      </c>
      <c r="B5" s="137"/>
      <c r="C5" s="137"/>
      <c r="D5" s="138"/>
      <c r="E5" s="138"/>
      <c r="F5" s="138"/>
      <c r="G5" s="139"/>
      <c r="AE5" t="s">
        <v>90</v>
      </c>
    </row>
    <row r="7" spans="1:60" ht="38.25" x14ac:dyDescent="0.2">
      <c r="A7" s="144" t="s">
        <v>91</v>
      </c>
      <c r="B7" s="145" t="s">
        <v>92</v>
      </c>
      <c r="C7" s="145" t="s">
        <v>93</v>
      </c>
      <c r="D7" s="144" t="s">
        <v>94</v>
      </c>
      <c r="E7" s="144" t="s">
        <v>95</v>
      </c>
      <c r="F7" s="140" t="s">
        <v>96</v>
      </c>
      <c r="G7" s="159" t="s">
        <v>28</v>
      </c>
      <c r="H7" s="160" t="s">
        <v>29</v>
      </c>
      <c r="I7" s="160" t="s">
        <v>97</v>
      </c>
      <c r="J7" s="160" t="s">
        <v>30</v>
      </c>
      <c r="K7" s="160" t="s">
        <v>98</v>
      </c>
      <c r="L7" s="160" t="s">
        <v>99</v>
      </c>
      <c r="M7" s="160" t="s">
        <v>100</v>
      </c>
      <c r="N7" s="160" t="s">
        <v>101</v>
      </c>
      <c r="O7" s="160" t="s">
        <v>102</v>
      </c>
      <c r="P7" s="160" t="s">
        <v>103</v>
      </c>
      <c r="Q7" s="160" t="s">
        <v>104</v>
      </c>
      <c r="R7" s="160" t="s">
        <v>105</v>
      </c>
      <c r="S7" s="160" t="s">
        <v>106</v>
      </c>
      <c r="T7" s="160" t="s">
        <v>107</v>
      </c>
      <c r="U7" s="147" t="s">
        <v>108</v>
      </c>
    </row>
    <row r="8" spans="1:60" x14ac:dyDescent="0.2">
      <c r="A8" s="161" t="s">
        <v>109</v>
      </c>
      <c r="B8" s="162" t="s">
        <v>64</v>
      </c>
      <c r="C8" s="163" t="s">
        <v>65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6"/>
      <c r="O8" s="146">
        <f>SUM(O9:O10)</f>
        <v>4.2049999999999997E-2</v>
      </c>
      <c r="P8" s="146"/>
      <c r="Q8" s="146">
        <f>SUM(Q9:Q10)</f>
        <v>0</v>
      </c>
      <c r="R8" s="146"/>
      <c r="S8" s="146"/>
      <c r="T8" s="161"/>
      <c r="U8" s="146">
        <f>SUM(U9:U10)</f>
        <v>1.6099999999999999</v>
      </c>
      <c r="AE8" t="s">
        <v>110</v>
      </c>
    </row>
    <row r="9" spans="1:60" outlineLevel="1" x14ac:dyDescent="0.2">
      <c r="A9" s="142">
        <v>1</v>
      </c>
      <c r="B9" s="142" t="s">
        <v>111</v>
      </c>
      <c r="C9" s="178" t="s">
        <v>112</v>
      </c>
      <c r="D9" s="148" t="s">
        <v>113</v>
      </c>
      <c r="E9" s="154">
        <v>8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49">
        <v>3.4199999999999999E-3</v>
      </c>
      <c r="O9" s="149">
        <f>ROUND(E9*N9,5)</f>
        <v>2.7359999999999999E-2</v>
      </c>
      <c r="P9" s="149">
        <v>0</v>
      </c>
      <c r="Q9" s="149">
        <f>ROUND(E9*P9,5)</f>
        <v>0</v>
      </c>
      <c r="R9" s="149"/>
      <c r="S9" s="149"/>
      <c r="T9" s="150">
        <v>0.18099999999999999</v>
      </c>
      <c r="U9" s="149">
        <f>ROUND(E9*T9,2)</f>
        <v>1.45</v>
      </c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114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outlineLevel="1" x14ac:dyDescent="0.2">
      <c r="A10" s="142">
        <v>2</v>
      </c>
      <c r="B10" s="142" t="s">
        <v>115</v>
      </c>
      <c r="C10" s="178" t="s">
        <v>116</v>
      </c>
      <c r="D10" s="148" t="s">
        <v>113</v>
      </c>
      <c r="E10" s="154">
        <v>1</v>
      </c>
      <c r="F10" s="156"/>
      <c r="G10" s="157">
        <f>ROUND(E10*F10,2)</f>
        <v>0</v>
      </c>
      <c r="H10" s="156"/>
      <c r="I10" s="157">
        <f>ROUND(E10*H10,2)</f>
        <v>0</v>
      </c>
      <c r="J10" s="156"/>
      <c r="K10" s="157">
        <f>ROUND(E10*J10,2)</f>
        <v>0</v>
      </c>
      <c r="L10" s="157">
        <v>21</v>
      </c>
      <c r="M10" s="157">
        <f>G10*(1+L10/100)</f>
        <v>0</v>
      </c>
      <c r="N10" s="149">
        <v>1.469E-2</v>
      </c>
      <c r="O10" s="149">
        <f>ROUND(E10*N10,5)</f>
        <v>1.469E-2</v>
      </c>
      <c r="P10" s="149">
        <v>0</v>
      </c>
      <c r="Q10" s="149">
        <f>ROUND(E10*P10,5)</f>
        <v>0</v>
      </c>
      <c r="R10" s="149"/>
      <c r="S10" s="149"/>
      <c r="T10" s="150">
        <v>0.16</v>
      </c>
      <c r="U10" s="149">
        <f>ROUND(E10*T10,2)</f>
        <v>0.16</v>
      </c>
      <c r="V10" s="141"/>
      <c r="W10" s="141"/>
      <c r="X10" s="141"/>
      <c r="Y10" s="141"/>
      <c r="Z10" s="141"/>
      <c r="AA10" s="141"/>
      <c r="AB10" s="141"/>
      <c r="AC10" s="141"/>
      <c r="AD10" s="141"/>
      <c r="AE10" s="141" t="s">
        <v>114</v>
      </c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</row>
    <row r="11" spans="1:60" x14ac:dyDescent="0.2">
      <c r="A11" s="143" t="s">
        <v>109</v>
      </c>
      <c r="B11" s="143" t="s">
        <v>66</v>
      </c>
      <c r="C11" s="179" t="s">
        <v>67</v>
      </c>
      <c r="D11" s="151"/>
      <c r="E11" s="155"/>
      <c r="F11" s="158"/>
      <c r="G11" s="158">
        <f>SUMIF(AE12:AE12,"&lt;&gt;NOR",G12:G12)</f>
        <v>0</v>
      </c>
      <c r="H11" s="158"/>
      <c r="I11" s="158">
        <f>SUM(I12:I12)</f>
        <v>0</v>
      </c>
      <c r="J11" s="158"/>
      <c r="K11" s="158">
        <f>SUM(K12:K12)</f>
        <v>0</v>
      </c>
      <c r="L11" s="158"/>
      <c r="M11" s="158">
        <f>SUM(M12:M12)</f>
        <v>0</v>
      </c>
      <c r="N11" s="152"/>
      <c r="O11" s="152">
        <f>SUM(O12:O12)</f>
        <v>4.4170000000000001E-2</v>
      </c>
      <c r="P11" s="152"/>
      <c r="Q11" s="152">
        <f>SUM(Q12:Q12)</f>
        <v>0</v>
      </c>
      <c r="R11" s="152"/>
      <c r="S11" s="152"/>
      <c r="T11" s="153"/>
      <c r="U11" s="152">
        <f>SUM(U12:U12)</f>
        <v>1.41</v>
      </c>
      <c r="AE11" t="s">
        <v>110</v>
      </c>
    </row>
    <row r="12" spans="1:60" outlineLevel="1" x14ac:dyDescent="0.2">
      <c r="A12" s="142">
        <v>3</v>
      </c>
      <c r="B12" s="142" t="s">
        <v>117</v>
      </c>
      <c r="C12" s="178" t="s">
        <v>118</v>
      </c>
      <c r="D12" s="148" t="s">
        <v>119</v>
      </c>
      <c r="E12" s="154">
        <v>0.755</v>
      </c>
      <c r="F12" s="156"/>
      <c r="G12" s="157">
        <f>ROUND(E12*F12,2)</f>
        <v>0</v>
      </c>
      <c r="H12" s="156"/>
      <c r="I12" s="157">
        <f>ROUND(E12*H12,2)</f>
        <v>0</v>
      </c>
      <c r="J12" s="156"/>
      <c r="K12" s="157">
        <f>ROUND(E12*J12,2)</f>
        <v>0</v>
      </c>
      <c r="L12" s="157">
        <v>21</v>
      </c>
      <c r="M12" s="157">
        <f>G12*(1+L12/100)</f>
        <v>0</v>
      </c>
      <c r="N12" s="149">
        <v>5.8500000000000003E-2</v>
      </c>
      <c r="O12" s="149">
        <f>ROUND(E12*N12,5)</f>
        <v>4.4170000000000001E-2</v>
      </c>
      <c r="P12" s="149">
        <v>0</v>
      </c>
      <c r="Q12" s="149">
        <f>ROUND(E12*P12,5)</f>
        <v>0</v>
      </c>
      <c r="R12" s="149"/>
      <c r="S12" s="149"/>
      <c r="T12" s="150">
        <v>1.86904</v>
      </c>
      <c r="U12" s="149">
        <f>ROUND(E12*T12,2)</f>
        <v>1.41</v>
      </c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114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x14ac:dyDescent="0.2">
      <c r="A13" s="143" t="s">
        <v>109</v>
      </c>
      <c r="B13" s="143" t="s">
        <v>68</v>
      </c>
      <c r="C13" s="179" t="s">
        <v>69</v>
      </c>
      <c r="D13" s="151"/>
      <c r="E13" s="155"/>
      <c r="F13" s="158"/>
      <c r="G13" s="158">
        <f>SUMIF(AE14:AE16,"&lt;&gt;NOR",G14:G16)</f>
        <v>0</v>
      </c>
      <c r="H13" s="158"/>
      <c r="I13" s="158">
        <f>SUM(I14:I16)</f>
        <v>0</v>
      </c>
      <c r="J13" s="158"/>
      <c r="K13" s="158">
        <f>SUM(K14:K16)</f>
        <v>0</v>
      </c>
      <c r="L13" s="158"/>
      <c r="M13" s="158">
        <f>SUM(M14:M16)</f>
        <v>0</v>
      </c>
      <c r="N13" s="152"/>
      <c r="O13" s="152">
        <f>SUM(O14:O16)</f>
        <v>4.4599999999999996E-3</v>
      </c>
      <c r="P13" s="152"/>
      <c r="Q13" s="152">
        <f>SUM(Q14:Q16)</f>
        <v>0.3634</v>
      </c>
      <c r="R13" s="152"/>
      <c r="S13" s="152"/>
      <c r="T13" s="153"/>
      <c r="U13" s="152">
        <f>SUM(U14:U16)</f>
        <v>5.83</v>
      </c>
      <c r="AE13" t="s">
        <v>110</v>
      </c>
    </row>
    <row r="14" spans="1:60" outlineLevel="1" x14ac:dyDescent="0.2">
      <c r="A14" s="142">
        <v>4</v>
      </c>
      <c r="B14" s="142" t="s">
        <v>120</v>
      </c>
      <c r="C14" s="178" t="s">
        <v>121</v>
      </c>
      <c r="D14" s="148" t="s">
        <v>122</v>
      </c>
      <c r="E14" s="154">
        <v>1.1000000000000001</v>
      </c>
      <c r="F14" s="156"/>
      <c r="G14" s="157">
        <f>ROUND(E14*F14,2)</f>
        <v>0</v>
      </c>
      <c r="H14" s="156"/>
      <c r="I14" s="157">
        <f>ROUND(E14*H14,2)</f>
        <v>0</v>
      </c>
      <c r="J14" s="156"/>
      <c r="K14" s="157">
        <f>ROUND(E14*J14,2)</f>
        <v>0</v>
      </c>
      <c r="L14" s="157">
        <v>21</v>
      </c>
      <c r="M14" s="157">
        <f>G14*(1+L14/100)</f>
        <v>0</v>
      </c>
      <c r="N14" s="149">
        <v>4.8999999999999998E-4</v>
      </c>
      <c r="O14" s="149">
        <f>ROUND(E14*N14,5)</f>
        <v>5.4000000000000001E-4</v>
      </c>
      <c r="P14" s="149">
        <v>5.3999999999999999E-2</v>
      </c>
      <c r="Q14" s="149">
        <f>ROUND(E14*P14,5)</f>
        <v>5.9400000000000001E-2</v>
      </c>
      <c r="R14" s="149"/>
      <c r="S14" s="149"/>
      <c r="T14" s="150">
        <v>0.66800000000000004</v>
      </c>
      <c r="U14" s="149">
        <f>ROUND(E14*T14,2)</f>
        <v>0.73</v>
      </c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114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outlineLevel="1" x14ac:dyDescent="0.2">
      <c r="A15" s="142">
        <v>5</v>
      </c>
      <c r="B15" s="142" t="s">
        <v>123</v>
      </c>
      <c r="C15" s="178" t="s">
        <v>124</v>
      </c>
      <c r="D15" s="148" t="s">
        <v>122</v>
      </c>
      <c r="E15" s="154">
        <v>8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49">
        <v>4.8999999999999998E-4</v>
      </c>
      <c r="O15" s="149">
        <f>ROUND(E15*N15,5)</f>
        <v>3.9199999999999999E-3</v>
      </c>
      <c r="P15" s="149">
        <v>3.7999999999999999E-2</v>
      </c>
      <c r="Q15" s="149">
        <f>ROUND(E15*P15,5)</f>
        <v>0.30399999999999999</v>
      </c>
      <c r="R15" s="149"/>
      <c r="S15" s="149"/>
      <c r="T15" s="150">
        <v>0.59499999999999997</v>
      </c>
      <c r="U15" s="149">
        <f>ROUND(E15*T15,2)</f>
        <v>4.76</v>
      </c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114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outlineLevel="1" x14ac:dyDescent="0.2">
      <c r="A16" s="142">
        <v>6</v>
      </c>
      <c r="B16" s="142" t="s">
        <v>125</v>
      </c>
      <c r="C16" s="178" t="s">
        <v>126</v>
      </c>
      <c r="D16" s="148" t="s">
        <v>127</v>
      </c>
      <c r="E16" s="154">
        <v>0.3634</v>
      </c>
      <c r="F16" s="156"/>
      <c r="G16" s="157">
        <f>ROUND(E16*F16,2)</f>
        <v>0</v>
      </c>
      <c r="H16" s="156"/>
      <c r="I16" s="157">
        <f>ROUND(E16*H16,2)</f>
        <v>0</v>
      </c>
      <c r="J16" s="156"/>
      <c r="K16" s="157">
        <f>ROUND(E16*J16,2)</f>
        <v>0</v>
      </c>
      <c r="L16" s="157">
        <v>21</v>
      </c>
      <c r="M16" s="157">
        <f>G16*(1+L16/100)</f>
        <v>0</v>
      </c>
      <c r="N16" s="149">
        <v>0</v>
      </c>
      <c r="O16" s="149">
        <f>ROUND(E16*N16,5)</f>
        <v>0</v>
      </c>
      <c r="P16" s="149">
        <v>0</v>
      </c>
      <c r="Q16" s="149">
        <f>ROUND(E16*P16,5)</f>
        <v>0</v>
      </c>
      <c r="R16" s="149"/>
      <c r="S16" s="149"/>
      <c r="T16" s="150">
        <v>0.94199999999999995</v>
      </c>
      <c r="U16" s="149">
        <f>ROUND(E16*T16,2)</f>
        <v>0.34</v>
      </c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114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x14ac:dyDescent="0.2">
      <c r="A17" s="143" t="s">
        <v>109</v>
      </c>
      <c r="B17" s="143" t="s">
        <v>70</v>
      </c>
      <c r="C17" s="179" t="s">
        <v>71</v>
      </c>
      <c r="D17" s="151"/>
      <c r="E17" s="155"/>
      <c r="F17" s="158"/>
      <c r="G17" s="158">
        <f>SUMIF(AE18:AE18,"&lt;&gt;NOR",G18:G18)</f>
        <v>0</v>
      </c>
      <c r="H17" s="158"/>
      <c r="I17" s="158">
        <f>SUM(I18:I18)</f>
        <v>0</v>
      </c>
      <c r="J17" s="158"/>
      <c r="K17" s="158">
        <f>SUM(K18:K18)</f>
        <v>0</v>
      </c>
      <c r="L17" s="158"/>
      <c r="M17" s="158">
        <f>SUM(M18:M18)</f>
        <v>0</v>
      </c>
      <c r="N17" s="152"/>
      <c r="O17" s="152">
        <f>SUM(O18:O18)</f>
        <v>0</v>
      </c>
      <c r="P17" s="152"/>
      <c r="Q17" s="152">
        <f>SUM(Q18:Q18)</f>
        <v>0</v>
      </c>
      <c r="R17" s="152"/>
      <c r="S17" s="152"/>
      <c r="T17" s="153"/>
      <c r="U17" s="152">
        <f>SUM(U18:U18)</f>
        <v>0.08</v>
      </c>
      <c r="AE17" t="s">
        <v>110</v>
      </c>
    </row>
    <row r="18" spans="1:60" outlineLevel="1" x14ac:dyDescent="0.2">
      <c r="A18" s="142">
        <v>7</v>
      </c>
      <c r="B18" s="142" t="s">
        <v>128</v>
      </c>
      <c r="C18" s="178" t="s">
        <v>129</v>
      </c>
      <c r="D18" s="148" t="s">
        <v>127</v>
      </c>
      <c r="E18" s="154">
        <v>8.6669999999999997E-2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49">
        <v>0</v>
      </c>
      <c r="O18" s="149">
        <f>ROUND(E18*N18,5)</f>
        <v>0</v>
      </c>
      <c r="P18" s="149">
        <v>0</v>
      </c>
      <c r="Q18" s="149">
        <f>ROUND(E18*P18,5)</f>
        <v>0</v>
      </c>
      <c r="R18" s="149"/>
      <c r="S18" s="149"/>
      <c r="T18" s="150">
        <v>0.9385</v>
      </c>
      <c r="U18" s="149">
        <f>ROUND(E18*T18,2)</f>
        <v>0.08</v>
      </c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114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x14ac:dyDescent="0.2">
      <c r="A19" s="143" t="s">
        <v>109</v>
      </c>
      <c r="B19" s="143" t="s">
        <v>72</v>
      </c>
      <c r="C19" s="179" t="s">
        <v>73</v>
      </c>
      <c r="D19" s="151"/>
      <c r="E19" s="155"/>
      <c r="F19" s="158"/>
      <c r="G19" s="158">
        <f>SUMIF(AE20:AE24,"&lt;&gt;NOR",G20:G24)</f>
        <v>0</v>
      </c>
      <c r="H19" s="158"/>
      <c r="I19" s="158">
        <f>SUM(I20:I24)</f>
        <v>0</v>
      </c>
      <c r="J19" s="158"/>
      <c r="K19" s="158">
        <f>SUM(K20:K24)</f>
        <v>0</v>
      </c>
      <c r="L19" s="158"/>
      <c r="M19" s="158">
        <f>SUM(M20:M24)</f>
        <v>0</v>
      </c>
      <c r="N19" s="152"/>
      <c r="O19" s="152">
        <f>SUM(O20:O24)</f>
        <v>1.09E-2</v>
      </c>
      <c r="P19" s="152"/>
      <c r="Q19" s="152">
        <f>SUM(Q20:Q24)</f>
        <v>0</v>
      </c>
      <c r="R19" s="152"/>
      <c r="S19" s="152"/>
      <c r="T19" s="153"/>
      <c r="U19" s="152">
        <f>SUM(U20:U24)</f>
        <v>18.599999999999998</v>
      </c>
      <c r="AE19" t="s">
        <v>110</v>
      </c>
    </row>
    <row r="20" spans="1:60" ht="22.5" outlineLevel="1" x14ac:dyDescent="0.2">
      <c r="A20" s="142">
        <v>8</v>
      </c>
      <c r="B20" s="142" t="s">
        <v>130</v>
      </c>
      <c r="C20" s="178" t="s">
        <v>131</v>
      </c>
      <c r="D20" s="148" t="s">
        <v>122</v>
      </c>
      <c r="E20" s="154">
        <v>97</v>
      </c>
      <c r="F20" s="156"/>
      <c r="G20" s="157">
        <f>ROUND(E20*F20,2)</f>
        <v>0</v>
      </c>
      <c r="H20" s="156"/>
      <c r="I20" s="157">
        <f>ROUND(E20*H20,2)</f>
        <v>0</v>
      </c>
      <c r="J20" s="156"/>
      <c r="K20" s="157">
        <f>ROUND(E20*J20,2)</f>
        <v>0</v>
      </c>
      <c r="L20" s="157">
        <v>21</v>
      </c>
      <c r="M20" s="157">
        <f>G20*(1+L20/100)</f>
        <v>0</v>
      </c>
      <c r="N20" s="149">
        <v>4.0000000000000003E-5</v>
      </c>
      <c r="O20" s="149">
        <f>ROUND(E20*N20,5)</f>
        <v>3.8800000000000002E-3</v>
      </c>
      <c r="P20" s="149">
        <v>0</v>
      </c>
      <c r="Q20" s="149">
        <f>ROUND(E20*P20,5)</f>
        <v>0</v>
      </c>
      <c r="R20" s="149"/>
      <c r="S20" s="149"/>
      <c r="T20" s="150">
        <v>0.13500000000000001</v>
      </c>
      <c r="U20" s="149">
        <f>ROUND(E20*T20,2)</f>
        <v>13.1</v>
      </c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114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ht="22.5" outlineLevel="1" x14ac:dyDescent="0.2">
      <c r="A21" s="142">
        <v>9</v>
      </c>
      <c r="B21" s="142" t="s">
        <v>132</v>
      </c>
      <c r="C21" s="178" t="s">
        <v>133</v>
      </c>
      <c r="D21" s="148" t="s">
        <v>122</v>
      </c>
      <c r="E21" s="154">
        <v>25</v>
      </c>
      <c r="F21" s="156"/>
      <c r="G21" s="157">
        <f>ROUND(E21*F21,2)</f>
        <v>0</v>
      </c>
      <c r="H21" s="156"/>
      <c r="I21" s="157">
        <f>ROUND(E21*H21,2)</f>
        <v>0</v>
      </c>
      <c r="J21" s="156"/>
      <c r="K21" s="157">
        <f>ROUND(E21*J21,2)</f>
        <v>0</v>
      </c>
      <c r="L21" s="157">
        <v>21</v>
      </c>
      <c r="M21" s="157">
        <f>G21*(1+L21/100)</f>
        <v>0</v>
      </c>
      <c r="N21" s="149">
        <v>5.0000000000000002E-5</v>
      </c>
      <c r="O21" s="149">
        <f>ROUND(E21*N21,5)</f>
        <v>1.25E-3</v>
      </c>
      <c r="P21" s="149">
        <v>0</v>
      </c>
      <c r="Q21" s="149">
        <f>ROUND(E21*P21,5)</f>
        <v>0</v>
      </c>
      <c r="R21" s="149"/>
      <c r="S21" s="149"/>
      <c r="T21" s="150">
        <v>0.129</v>
      </c>
      <c r="U21" s="149">
        <f>ROUND(E21*T21,2)</f>
        <v>3.23</v>
      </c>
      <c r="V21" s="141"/>
      <c r="W21" s="141"/>
      <c r="X21" s="141"/>
      <c r="Y21" s="141"/>
      <c r="Z21" s="141"/>
      <c r="AA21" s="141"/>
      <c r="AB21" s="141"/>
      <c r="AC21" s="141"/>
      <c r="AD21" s="141"/>
      <c r="AE21" s="141" t="s">
        <v>114</v>
      </c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22.5" outlineLevel="1" x14ac:dyDescent="0.2">
      <c r="A22" s="142">
        <v>10</v>
      </c>
      <c r="B22" s="142" t="s">
        <v>134</v>
      </c>
      <c r="C22" s="178" t="s">
        <v>135</v>
      </c>
      <c r="D22" s="148" t="s">
        <v>122</v>
      </c>
      <c r="E22" s="154">
        <v>6</v>
      </c>
      <c r="F22" s="156"/>
      <c r="G22" s="157">
        <f>ROUND(E22*F22,2)</f>
        <v>0</v>
      </c>
      <c r="H22" s="156"/>
      <c r="I22" s="157">
        <f>ROUND(E22*H22,2)</f>
        <v>0</v>
      </c>
      <c r="J22" s="156"/>
      <c r="K22" s="157">
        <f>ROUND(E22*J22,2)</f>
        <v>0</v>
      </c>
      <c r="L22" s="157">
        <v>21</v>
      </c>
      <c r="M22" s="157">
        <f>G22*(1+L22/100)</f>
        <v>0</v>
      </c>
      <c r="N22" s="149">
        <v>8.0000000000000007E-5</v>
      </c>
      <c r="O22" s="149">
        <f>ROUND(E22*N22,5)</f>
        <v>4.8000000000000001E-4</v>
      </c>
      <c r="P22" s="149">
        <v>0</v>
      </c>
      <c r="Q22" s="149">
        <f>ROUND(E22*P22,5)</f>
        <v>0</v>
      </c>
      <c r="R22" s="149"/>
      <c r="S22" s="149"/>
      <c r="T22" s="150">
        <v>0.129</v>
      </c>
      <c r="U22" s="149">
        <f>ROUND(E22*T22,2)</f>
        <v>0.77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114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ht="22.5" outlineLevel="1" x14ac:dyDescent="0.2">
      <c r="A23" s="142">
        <v>11</v>
      </c>
      <c r="B23" s="142" t="s">
        <v>136</v>
      </c>
      <c r="C23" s="178" t="s">
        <v>137</v>
      </c>
      <c r="D23" s="148" t="s">
        <v>122</v>
      </c>
      <c r="E23" s="154">
        <v>5</v>
      </c>
      <c r="F23" s="156"/>
      <c r="G23" s="157">
        <f>ROUND(E23*F23,2)</f>
        <v>0</v>
      </c>
      <c r="H23" s="156"/>
      <c r="I23" s="157">
        <f>ROUND(E23*H23,2)</f>
        <v>0</v>
      </c>
      <c r="J23" s="156"/>
      <c r="K23" s="157">
        <f>ROUND(E23*J23,2)</f>
        <v>0</v>
      </c>
      <c r="L23" s="157">
        <v>21</v>
      </c>
      <c r="M23" s="157">
        <f>G23*(1+L23/100)</f>
        <v>0</v>
      </c>
      <c r="N23" s="149">
        <v>6.9999999999999994E-5</v>
      </c>
      <c r="O23" s="149">
        <f>ROUND(E23*N23,5)</f>
        <v>3.5E-4</v>
      </c>
      <c r="P23" s="149">
        <v>0</v>
      </c>
      <c r="Q23" s="149">
        <f>ROUND(E23*P23,5)</f>
        <v>0</v>
      </c>
      <c r="R23" s="149"/>
      <c r="S23" s="149"/>
      <c r="T23" s="150">
        <v>0.14199999999999999</v>
      </c>
      <c r="U23" s="149">
        <f>ROUND(E23*T23,2)</f>
        <v>0.71</v>
      </c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114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</row>
    <row r="24" spans="1:60" ht="22.5" outlineLevel="1" x14ac:dyDescent="0.2">
      <c r="A24" s="142">
        <v>12</v>
      </c>
      <c r="B24" s="142" t="s">
        <v>138</v>
      </c>
      <c r="C24" s="178" t="s">
        <v>139</v>
      </c>
      <c r="D24" s="148" t="s">
        <v>113</v>
      </c>
      <c r="E24" s="154">
        <v>2</v>
      </c>
      <c r="F24" s="156"/>
      <c r="G24" s="157">
        <f>ROUND(E24*F24,2)</f>
        <v>0</v>
      </c>
      <c r="H24" s="156"/>
      <c r="I24" s="157">
        <f>ROUND(E24*H24,2)</f>
        <v>0</v>
      </c>
      <c r="J24" s="156"/>
      <c r="K24" s="157">
        <f>ROUND(E24*J24,2)</f>
        <v>0</v>
      </c>
      <c r="L24" s="157">
        <v>21</v>
      </c>
      <c r="M24" s="157">
        <f>G24*(1+L24/100)</f>
        <v>0</v>
      </c>
      <c r="N24" s="149">
        <v>2.47E-3</v>
      </c>
      <c r="O24" s="149">
        <f>ROUND(E24*N24,5)</f>
        <v>4.9399999999999999E-3</v>
      </c>
      <c r="P24" s="149">
        <v>0</v>
      </c>
      <c r="Q24" s="149">
        <f>ROUND(E24*P24,5)</f>
        <v>0</v>
      </c>
      <c r="R24" s="149"/>
      <c r="S24" s="149"/>
      <c r="T24" s="150">
        <v>0.39300000000000002</v>
      </c>
      <c r="U24" s="149">
        <f>ROUND(E24*T24,2)</f>
        <v>0.79</v>
      </c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114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x14ac:dyDescent="0.2">
      <c r="A25" s="143" t="s">
        <v>109</v>
      </c>
      <c r="B25" s="143" t="s">
        <v>74</v>
      </c>
      <c r="C25" s="179" t="s">
        <v>75</v>
      </c>
      <c r="D25" s="151"/>
      <c r="E25" s="155"/>
      <c r="F25" s="158"/>
      <c r="G25" s="158">
        <f>SUMIF(AE26:AE30,"&lt;&gt;NOR",G26:G30)</f>
        <v>0</v>
      </c>
      <c r="H25" s="158"/>
      <c r="I25" s="158">
        <f>SUM(I26:I30)</f>
        <v>0</v>
      </c>
      <c r="J25" s="158"/>
      <c r="K25" s="158">
        <f>SUM(K26:K30)</f>
        <v>0</v>
      </c>
      <c r="L25" s="158"/>
      <c r="M25" s="158">
        <f>SUM(M26:M30)</f>
        <v>0</v>
      </c>
      <c r="N25" s="152"/>
      <c r="O25" s="152">
        <f>SUM(O26:O30)</f>
        <v>7.9420000000000004E-2</v>
      </c>
      <c r="P25" s="152"/>
      <c r="Q25" s="152">
        <f>SUM(Q26:Q30)</f>
        <v>0</v>
      </c>
      <c r="R25" s="152"/>
      <c r="S25" s="152"/>
      <c r="T25" s="153"/>
      <c r="U25" s="152">
        <f>SUM(U26:U30)</f>
        <v>3.26</v>
      </c>
      <c r="AE25" t="s">
        <v>110</v>
      </c>
    </row>
    <row r="26" spans="1:60" ht="22.5" outlineLevel="1" x14ac:dyDescent="0.2">
      <c r="A26" s="142">
        <v>13</v>
      </c>
      <c r="B26" s="142" t="s">
        <v>140</v>
      </c>
      <c r="C26" s="178" t="s">
        <v>141</v>
      </c>
      <c r="D26" s="148" t="s">
        <v>113</v>
      </c>
      <c r="E26" s="154">
        <v>2</v>
      </c>
      <c r="F26" s="156"/>
      <c r="G26" s="157">
        <f>ROUND(E26*F26,2)</f>
        <v>0</v>
      </c>
      <c r="H26" s="156"/>
      <c r="I26" s="157">
        <f>ROUND(E26*H26,2)</f>
        <v>0</v>
      </c>
      <c r="J26" s="156"/>
      <c r="K26" s="157">
        <f>ROUND(E26*J26,2)</f>
        <v>0</v>
      </c>
      <c r="L26" s="157">
        <v>21</v>
      </c>
      <c r="M26" s="157">
        <f>G26*(1+L26/100)</f>
        <v>0</v>
      </c>
      <c r="N26" s="149">
        <v>0</v>
      </c>
      <c r="O26" s="149">
        <f>ROUND(E26*N26,5)</f>
        <v>0</v>
      </c>
      <c r="P26" s="149">
        <v>0</v>
      </c>
      <c r="Q26" s="149">
        <f>ROUND(E26*P26,5)</f>
        <v>0</v>
      </c>
      <c r="R26" s="149"/>
      <c r="S26" s="149"/>
      <c r="T26" s="150">
        <v>1.63</v>
      </c>
      <c r="U26" s="149">
        <f>ROUND(E26*T26,2)</f>
        <v>3.26</v>
      </c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114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ht="22.5" outlineLevel="1" x14ac:dyDescent="0.2">
      <c r="A27" s="142">
        <v>14</v>
      </c>
      <c r="B27" s="142" t="s">
        <v>142</v>
      </c>
      <c r="C27" s="178" t="s">
        <v>143</v>
      </c>
      <c r="D27" s="148" t="s">
        <v>113</v>
      </c>
      <c r="E27" s="154">
        <v>1</v>
      </c>
      <c r="F27" s="156"/>
      <c r="G27" s="157">
        <f>ROUND(E27*F27,2)</f>
        <v>0</v>
      </c>
      <c r="H27" s="156"/>
      <c r="I27" s="157">
        <f>ROUND(E27*H27,2)</f>
        <v>0</v>
      </c>
      <c r="J27" s="156"/>
      <c r="K27" s="157">
        <f>ROUND(E27*J27,2)</f>
        <v>0</v>
      </c>
      <c r="L27" s="157">
        <v>21</v>
      </c>
      <c r="M27" s="157">
        <f>G27*(1+L27/100)</f>
        <v>0</v>
      </c>
      <c r="N27" s="149">
        <v>2.4E-2</v>
      </c>
      <c r="O27" s="149">
        <f>ROUND(E27*N27,5)</f>
        <v>2.4E-2</v>
      </c>
      <c r="P27" s="149">
        <v>0</v>
      </c>
      <c r="Q27" s="149">
        <f>ROUND(E27*P27,5)</f>
        <v>0</v>
      </c>
      <c r="R27" s="149"/>
      <c r="S27" s="149"/>
      <c r="T27" s="150">
        <v>0</v>
      </c>
      <c r="U27" s="149">
        <f>ROUND(E27*T27,2)</f>
        <v>0</v>
      </c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144</v>
      </c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ht="22.5" outlineLevel="1" x14ac:dyDescent="0.2">
      <c r="A28" s="142">
        <v>15</v>
      </c>
      <c r="B28" s="142" t="s">
        <v>145</v>
      </c>
      <c r="C28" s="178" t="s">
        <v>143</v>
      </c>
      <c r="D28" s="148" t="s">
        <v>113</v>
      </c>
      <c r="E28" s="154">
        <v>1</v>
      </c>
      <c r="F28" s="156"/>
      <c r="G28" s="157">
        <f>ROUND(E28*F28,2)</f>
        <v>0</v>
      </c>
      <c r="H28" s="156"/>
      <c r="I28" s="157">
        <f>ROUND(E28*H28,2)</f>
        <v>0</v>
      </c>
      <c r="J28" s="156"/>
      <c r="K28" s="157">
        <f>ROUND(E28*J28,2)</f>
        <v>0</v>
      </c>
      <c r="L28" s="157">
        <v>21</v>
      </c>
      <c r="M28" s="157">
        <f>G28*(1+L28/100)</f>
        <v>0</v>
      </c>
      <c r="N28" s="149">
        <v>2.5000000000000001E-2</v>
      </c>
      <c r="O28" s="149">
        <f>ROUND(E28*N28,5)</f>
        <v>2.5000000000000001E-2</v>
      </c>
      <c r="P28" s="149">
        <v>0</v>
      </c>
      <c r="Q28" s="149">
        <f>ROUND(E28*P28,5)</f>
        <v>0</v>
      </c>
      <c r="R28" s="149"/>
      <c r="S28" s="149"/>
      <c r="T28" s="150">
        <v>0</v>
      </c>
      <c r="U28" s="149">
        <f>ROUND(E28*T28,2)</f>
        <v>0</v>
      </c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144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outlineLevel="1" x14ac:dyDescent="0.2">
      <c r="A29" s="142">
        <v>16</v>
      </c>
      <c r="B29" s="142" t="s">
        <v>146</v>
      </c>
      <c r="C29" s="178" t="s">
        <v>147</v>
      </c>
      <c r="D29" s="148" t="s">
        <v>113</v>
      </c>
      <c r="E29" s="154">
        <v>2</v>
      </c>
      <c r="F29" s="156"/>
      <c r="G29" s="157">
        <f>ROUND(E29*F29,2)</f>
        <v>0</v>
      </c>
      <c r="H29" s="156"/>
      <c r="I29" s="157">
        <f>ROUND(E29*H29,2)</f>
        <v>0</v>
      </c>
      <c r="J29" s="156"/>
      <c r="K29" s="157">
        <f>ROUND(E29*J29,2)</f>
        <v>0</v>
      </c>
      <c r="L29" s="157">
        <v>21</v>
      </c>
      <c r="M29" s="157">
        <f>G29*(1+L29/100)</f>
        <v>0</v>
      </c>
      <c r="N29" s="149">
        <v>1.4999999999999999E-2</v>
      </c>
      <c r="O29" s="149">
        <f>ROUND(E29*N29,5)</f>
        <v>0.03</v>
      </c>
      <c r="P29" s="149">
        <v>0</v>
      </c>
      <c r="Q29" s="149">
        <f>ROUND(E29*P29,5)</f>
        <v>0</v>
      </c>
      <c r="R29" s="149"/>
      <c r="S29" s="149"/>
      <c r="T29" s="150">
        <v>0</v>
      </c>
      <c r="U29" s="149">
        <f>ROUND(E29*T29,2)</f>
        <v>0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144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>
        <v>17</v>
      </c>
      <c r="B30" s="142" t="s">
        <v>148</v>
      </c>
      <c r="C30" s="178" t="s">
        <v>149</v>
      </c>
      <c r="D30" s="148" t="s">
        <v>113</v>
      </c>
      <c r="E30" s="154">
        <v>1</v>
      </c>
      <c r="F30" s="156"/>
      <c r="G30" s="157">
        <f>ROUND(E30*F30,2)</f>
        <v>0</v>
      </c>
      <c r="H30" s="156"/>
      <c r="I30" s="157">
        <f>ROUND(E30*H30,2)</f>
        <v>0</v>
      </c>
      <c r="J30" s="156"/>
      <c r="K30" s="157">
        <f>ROUND(E30*J30,2)</f>
        <v>0</v>
      </c>
      <c r="L30" s="157">
        <v>21</v>
      </c>
      <c r="M30" s="157">
        <f>G30*(1+L30/100)</f>
        <v>0</v>
      </c>
      <c r="N30" s="149">
        <v>4.2000000000000002E-4</v>
      </c>
      <c r="O30" s="149">
        <f>ROUND(E30*N30,5)</f>
        <v>4.2000000000000002E-4</v>
      </c>
      <c r="P30" s="149">
        <v>0</v>
      </c>
      <c r="Q30" s="149">
        <f>ROUND(E30*P30,5)</f>
        <v>0</v>
      </c>
      <c r="R30" s="149"/>
      <c r="S30" s="149"/>
      <c r="T30" s="150">
        <v>0</v>
      </c>
      <c r="U30" s="149">
        <f>ROUND(E30*T30,2)</f>
        <v>0</v>
      </c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144</v>
      </c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x14ac:dyDescent="0.2">
      <c r="A31" s="143" t="s">
        <v>109</v>
      </c>
      <c r="B31" s="143" t="s">
        <v>76</v>
      </c>
      <c r="C31" s="179" t="s">
        <v>77</v>
      </c>
      <c r="D31" s="151"/>
      <c r="E31" s="155"/>
      <c r="F31" s="158"/>
      <c r="G31" s="158">
        <f>SUMIF(AE32:AE42,"&lt;&gt;NOR",G32:G42)</f>
        <v>0</v>
      </c>
      <c r="H31" s="158"/>
      <c r="I31" s="158">
        <f>SUM(I32:I42)</f>
        <v>0</v>
      </c>
      <c r="J31" s="158"/>
      <c r="K31" s="158">
        <f>SUM(K32:K42)</f>
        <v>0</v>
      </c>
      <c r="L31" s="158"/>
      <c r="M31" s="158">
        <f>SUM(M32:M42)</f>
        <v>0</v>
      </c>
      <c r="N31" s="152"/>
      <c r="O31" s="152">
        <f>SUM(O32:O42)</f>
        <v>4.9430000000000002E-2</v>
      </c>
      <c r="P31" s="152"/>
      <c r="Q31" s="152">
        <f>SUM(Q32:Q42)</f>
        <v>0.28504000000000002</v>
      </c>
      <c r="R31" s="152"/>
      <c r="S31" s="152"/>
      <c r="T31" s="153"/>
      <c r="U31" s="152">
        <f>SUM(U32:U42)</f>
        <v>26.05</v>
      </c>
      <c r="AE31" t="s">
        <v>110</v>
      </c>
    </row>
    <row r="32" spans="1:60" outlineLevel="1" x14ac:dyDescent="0.2">
      <c r="A32" s="142">
        <v>18</v>
      </c>
      <c r="B32" s="142" t="s">
        <v>150</v>
      </c>
      <c r="C32" s="178" t="s">
        <v>151</v>
      </c>
      <c r="D32" s="148" t="s">
        <v>122</v>
      </c>
      <c r="E32" s="154">
        <v>18</v>
      </c>
      <c r="F32" s="156"/>
      <c r="G32" s="157">
        <f t="shared" ref="G32:G42" si="0">ROUND(E32*F32,2)</f>
        <v>0</v>
      </c>
      <c r="H32" s="156"/>
      <c r="I32" s="157">
        <f t="shared" ref="I32:I42" si="1">ROUND(E32*H32,2)</f>
        <v>0</v>
      </c>
      <c r="J32" s="156"/>
      <c r="K32" s="157">
        <f t="shared" ref="K32:K42" si="2">ROUND(E32*J32,2)</f>
        <v>0</v>
      </c>
      <c r="L32" s="157">
        <v>21</v>
      </c>
      <c r="M32" s="157">
        <f t="shared" ref="M32:M42" si="3">G32*(1+L32/100)</f>
        <v>0</v>
      </c>
      <c r="N32" s="149">
        <v>2.0000000000000002E-5</v>
      </c>
      <c r="O32" s="149">
        <f t="shared" ref="O32:O42" si="4">ROUND(E32*N32,5)</f>
        <v>3.6000000000000002E-4</v>
      </c>
      <c r="P32" s="149">
        <v>1E-3</v>
      </c>
      <c r="Q32" s="149">
        <f t="shared" ref="Q32:Q42" si="5">ROUND(E32*P32,5)</f>
        <v>1.7999999999999999E-2</v>
      </c>
      <c r="R32" s="149"/>
      <c r="S32" s="149"/>
      <c r="T32" s="150">
        <v>5.0999999999999997E-2</v>
      </c>
      <c r="U32" s="149">
        <f t="shared" ref="U32:U42" si="6">ROUND(E32*T32,2)</f>
        <v>0.92</v>
      </c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114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ht="22.5" outlineLevel="1" x14ac:dyDescent="0.2">
      <c r="A33" s="142">
        <v>19</v>
      </c>
      <c r="B33" s="142" t="s">
        <v>152</v>
      </c>
      <c r="C33" s="178" t="s">
        <v>153</v>
      </c>
      <c r="D33" s="148" t="s">
        <v>122</v>
      </c>
      <c r="E33" s="154">
        <v>74</v>
      </c>
      <c r="F33" s="156"/>
      <c r="G33" s="157">
        <f t="shared" si="0"/>
        <v>0</v>
      </c>
      <c r="H33" s="156"/>
      <c r="I33" s="157">
        <f t="shared" si="1"/>
        <v>0</v>
      </c>
      <c r="J33" s="156"/>
      <c r="K33" s="157">
        <f t="shared" si="2"/>
        <v>0</v>
      </c>
      <c r="L33" s="157">
        <v>21</v>
      </c>
      <c r="M33" s="157">
        <f t="shared" si="3"/>
        <v>0</v>
      </c>
      <c r="N33" s="149">
        <v>2.0000000000000002E-5</v>
      </c>
      <c r="O33" s="149">
        <f t="shared" si="4"/>
        <v>1.48E-3</v>
      </c>
      <c r="P33" s="149">
        <v>3.2000000000000002E-3</v>
      </c>
      <c r="Q33" s="149">
        <f t="shared" si="5"/>
        <v>0.23680000000000001</v>
      </c>
      <c r="R33" s="149"/>
      <c r="S33" s="149"/>
      <c r="T33" s="150">
        <v>5.2999999999999999E-2</v>
      </c>
      <c r="U33" s="149">
        <f t="shared" si="6"/>
        <v>3.92</v>
      </c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114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42">
        <v>20</v>
      </c>
      <c r="B34" s="142" t="s">
        <v>154</v>
      </c>
      <c r="C34" s="178" t="s">
        <v>155</v>
      </c>
      <c r="D34" s="148" t="s">
        <v>113</v>
      </c>
      <c r="E34" s="154">
        <v>42</v>
      </c>
      <c r="F34" s="156"/>
      <c r="G34" s="157">
        <f t="shared" si="0"/>
        <v>0</v>
      </c>
      <c r="H34" s="156"/>
      <c r="I34" s="157">
        <f t="shared" si="1"/>
        <v>0</v>
      </c>
      <c r="J34" s="156"/>
      <c r="K34" s="157">
        <f t="shared" si="2"/>
        <v>0</v>
      </c>
      <c r="L34" s="157">
        <v>21</v>
      </c>
      <c r="M34" s="157">
        <f t="shared" si="3"/>
        <v>0</v>
      </c>
      <c r="N34" s="149">
        <v>0</v>
      </c>
      <c r="O34" s="149">
        <f t="shared" si="4"/>
        <v>0</v>
      </c>
      <c r="P34" s="149">
        <v>7.2000000000000005E-4</v>
      </c>
      <c r="Q34" s="149">
        <f t="shared" si="5"/>
        <v>3.024E-2</v>
      </c>
      <c r="R34" s="149"/>
      <c r="S34" s="149"/>
      <c r="T34" s="150">
        <v>5.0000000000000001E-3</v>
      </c>
      <c r="U34" s="149">
        <f t="shared" si="6"/>
        <v>0.21</v>
      </c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114</v>
      </c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>
        <v>21</v>
      </c>
      <c r="B35" s="142" t="s">
        <v>156</v>
      </c>
      <c r="C35" s="178" t="s">
        <v>157</v>
      </c>
      <c r="D35" s="148" t="s">
        <v>127</v>
      </c>
      <c r="E35" s="154">
        <v>0.28504000000000002</v>
      </c>
      <c r="F35" s="156"/>
      <c r="G35" s="157">
        <f t="shared" si="0"/>
        <v>0</v>
      </c>
      <c r="H35" s="156"/>
      <c r="I35" s="157">
        <f t="shared" si="1"/>
        <v>0</v>
      </c>
      <c r="J35" s="156"/>
      <c r="K35" s="157">
        <f t="shared" si="2"/>
        <v>0</v>
      </c>
      <c r="L35" s="157">
        <v>21</v>
      </c>
      <c r="M35" s="157">
        <f t="shared" si="3"/>
        <v>0</v>
      </c>
      <c r="N35" s="149">
        <v>0</v>
      </c>
      <c r="O35" s="149">
        <f t="shared" si="4"/>
        <v>0</v>
      </c>
      <c r="P35" s="149">
        <v>0</v>
      </c>
      <c r="Q35" s="149">
        <f t="shared" si="5"/>
        <v>0</v>
      </c>
      <c r="R35" s="149"/>
      <c r="S35" s="149"/>
      <c r="T35" s="150">
        <v>3.5630000000000002</v>
      </c>
      <c r="U35" s="149">
        <f t="shared" si="6"/>
        <v>1.02</v>
      </c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114</v>
      </c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ht="22.5" outlineLevel="1" x14ac:dyDescent="0.2">
      <c r="A36" s="142">
        <v>22</v>
      </c>
      <c r="B36" s="142" t="s">
        <v>158</v>
      </c>
      <c r="C36" s="178" t="s">
        <v>159</v>
      </c>
      <c r="D36" s="148" t="s">
        <v>122</v>
      </c>
      <c r="E36" s="154">
        <v>82</v>
      </c>
      <c r="F36" s="156"/>
      <c r="G36" s="157">
        <f t="shared" si="0"/>
        <v>0</v>
      </c>
      <c r="H36" s="156"/>
      <c r="I36" s="157">
        <f t="shared" si="1"/>
        <v>0</v>
      </c>
      <c r="J36" s="156"/>
      <c r="K36" s="157">
        <f t="shared" si="2"/>
        <v>0</v>
      </c>
      <c r="L36" s="157">
        <v>21</v>
      </c>
      <c r="M36" s="157">
        <f t="shared" si="3"/>
        <v>0</v>
      </c>
      <c r="N36" s="149">
        <v>3.4000000000000002E-4</v>
      </c>
      <c r="O36" s="149">
        <f t="shared" si="4"/>
        <v>2.7879999999999999E-2</v>
      </c>
      <c r="P36" s="149">
        <v>0</v>
      </c>
      <c r="Q36" s="149">
        <f t="shared" si="5"/>
        <v>0</v>
      </c>
      <c r="R36" s="149"/>
      <c r="S36" s="149"/>
      <c r="T36" s="150">
        <v>0.123</v>
      </c>
      <c r="U36" s="149">
        <f t="shared" si="6"/>
        <v>10.09</v>
      </c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114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42">
        <v>23</v>
      </c>
      <c r="B37" s="142" t="s">
        <v>160</v>
      </c>
      <c r="C37" s="178" t="s">
        <v>161</v>
      </c>
      <c r="D37" s="148" t="s">
        <v>122</v>
      </c>
      <c r="E37" s="154">
        <v>15</v>
      </c>
      <c r="F37" s="156"/>
      <c r="G37" s="157">
        <f t="shared" si="0"/>
        <v>0</v>
      </c>
      <c r="H37" s="156"/>
      <c r="I37" s="157">
        <f t="shared" si="1"/>
        <v>0</v>
      </c>
      <c r="J37" s="156"/>
      <c r="K37" s="157">
        <f t="shared" si="2"/>
        <v>0</v>
      </c>
      <c r="L37" s="157">
        <v>21</v>
      </c>
      <c r="M37" s="157">
        <f t="shared" si="3"/>
        <v>0</v>
      </c>
      <c r="N37" s="149">
        <v>3.5E-4</v>
      </c>
      <c r="O37" s="149">
        <f t="shared" si="4"/>
        <v>5.2500000000000003E-3</v>
      </c>
      <c r="P37" s="149">
        <v>0</v>
      </c>
      <c r="Q37" s="149">
        <f t="shared" si="5"/>
        <v>0</v>
      </c>
      <c r="R37" s="149"/>
      <c r="S37" s="149"/>
      <c r="T37" s="150">
        <v>0.13300000000000001</v>
      </c>
      <c r="U37" s="149">
        <f t="shared" si="6"/>
        <v>2</v>
      </c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114</v>
      </c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42">
        <v>24</v>
      </c>
      <c r="B38" s="142" t="s">
        <v>162</v>
      </c>
      <c r="C38" s="178" t="s">
        <v>163</v>
      </c>
      <c r="D38" s="148" t="s">
        <v>122</v>
      </c>
      <c r="E38" s="154">
        <v>25</v>
      </c>
      <c r="F38" s="156"/>
      <c r="G38" s="157">
        <f t="shared" si="0"/>
        <v>0</v>
      </c>
      <c r="H38" s="156"/>
      <c r="I38" s="157">
        <f t="shared" si="1"/>
        <v>0</v>
      </c>
      <c r="J38" s="156"/>
      <c r="K38" s="157">
        <f t="shared" si="2"/>
        <v>0</v>
      </c>
      <c r="L38" s="157">
        <v>21</v>
      </c>
      <c r="M38" s="157">
        <f t="shared" si="3"/>
        <v>0</v>
      </c>
      <c r="N38" s="149">
        <v>3.6000000000000002E-4</v>
      </c>
      <c r="O38" s="149">
        <f t="shared" si="4"/>
        <v>8.9999999999999993E-3</v>
      </c>
      <c r="P38" s="149">
        <v>0</v>
      </c>
      <c r="Q38" s="149">
        <f t="shared" si="5"/>
        <v>0</v>
      </c>
      <c r="R38" s="149"/>
      <c r="S38" s="149"/>
      <c r="T38" s="150">
        <v>0.14299999999999999</v>
      </c>
      <c r="U38" s="149">
        <f t="shared" si="6"/>
        <v>3.58</v>
      </c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114</v>
      </c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42">
        <v>25</v>
      </c>
      <c r="B39" s="142" t="s">
        <v>164</v>
      </c>
      <c r="C39" s="178" t="s">
        <v>165</v>
      </c>
      <c r="D39" s="148" t="s">
        <v>122</v>
      </c>
      <c r="E39" s="154">
        <v>6</v>
      </c>
      <c r="F39" s="156"/>
      <c r="G39" s="157">
        <f t="shared" si="0"/>
        <v>0</v>
      </c>
      <c r="H39" s="156"/>
      <c r="I39" s="157">
        <f t="shared" si="1"/>
        <v>0</v>
      </c>
      <c r="J39" s="156"/>
      <c r="K39" s="157">
        <f t="shared" si="2"/>
        <v>0</v>
      </c>
      <c r="L39" s="157">
        <v>21</v>
      </c>
      <c r="M39" s="157">
        <f t="shared" si="3"/>
        <v>0</v>
      </c>
      <c r="N39" s="149">
        <v>4.6000000000000001E-4</v>
      </c>
      <c r="O39" s="149">
        <f t="shared" si="4"/>
        <v>2.7599999999999999E-3</v>
      </c>
      <c r="P39" s="149">
        <v>0</v>
      </c>
      <c r="Q39" s="149">
        <f t="shared" si="5"/>
        <v>0</v>
      </c>
      <c r="R39" s="149"/>
      <c r="S39" s="149"/>
      <c r="T39" s="150">
        <v>0.158</v>
      </c>
      <c r="U39" s="149">
        <f t="shared" si="6"/>
        <v>0.95</v>
      </c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114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42">
        <v>26</v>
      </c>
      <c r="B40" s="142" t="s">
        <v>166</v>
      </c>
      <c r="C40" s="178" t="s">
        <v>167</v>
      </c>
      <c r="D40" s="148" t="s">
        <v>122</v>
      </c>
      <c r="E40" s="154">
        <v>5</v>
      </c>
      <c r="F40" s="156"/>
      <c r="G40" s="157">
        <f t="shared" si="0"/>
        <v>0</v>
      </c>
      <c r="H40" s="156"/>
      <c r="I40" s="157">
        <f t="shared" si="1"/>
        <v>0</v>
      </c>
      <c r="J40" s="156"/>
      <c r="K40" s="157">
        <f t="shared" si="2"/>
        <v>0</v>
      </c>
      <c r="L40" s="157">
        <v>21</v>
      </c>
      <c r="M40" s="157">
        <f t="shared" si="3"/>
        <v>0</v>
      </c>
      <c r="N40" s="149">
        <v>5.4000000000000001E-4</v>
      </c>
      <c r="O40" s="149">
        <f t="shared" si="4"/>
        <v>2.7000000000000001E-3</v>
      </c>
      <c r="P40" s="149">
        <v>0</v>
      </c>
      <c r="Q40" s="149">
        <f t="shared" si="5"/>
        <v>0</v>
      </c>
      <c r="R40" s="149"/>
      <c r="S40" s="149"/>
      <c r="T40" s="150">
        <v>0.158</v>
      </c>
      <c r="U40" s="149">
        <f t="shared" si="6"/>
        <v>0.79</v>
      </c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114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42">
        <v>27</v>
      </c>
      <c r="B41" s="142" t="s">
        <v>168</v>
      </c>
      <c r="C41" s="178" t="s">
        <v>169</v>
      </c>
      <c r="D41" s="148" t="s">
        <v>122</v>
      </c>
      <c r="E41" s="154">
        <v>133</v>
      </c>
      <c r="F41" s="156"/>
      <c r="G41" s="157">
        <f t="shared" si="0"/>
        <v>0</v>
      </c>
      <c r="H41" s="156"/>
      <c r="I41" s="157">
        <f t="shared" si="1"/>
        <v>0</v>
      </c>
      <c r="J41" s="156"/>
      <c r="K41" s="157">
        <f t="shared" si="2"/>
        <v>0</v>
      </c>
      <c r="L41" s="157">
        <v>21</v>
      </c>
      <c r="M41" s="157">
        <f t="shared" si="3"/>
        <v>0</v>
      </c>
      <c r="N41" s="149">
        <v>0</v>
      </c>
      <c r="O41" s="149">
        <f t="shared" si="4"/>
        <v>0</v>
      </c>
      <c r="P41" s="149">
        <v>0</v>
      </c>
      <c r="Q41" s="149">
        <f t="shared" si="5"/>
        <v>0</v>
      </c>
      <c r="R41" s="149"/>
      <c r="S41" s="149"/>
      <c r="T41" s="150">
        <v>1.7999999999999999E-2</v>
      </c>
      <c r="U41" s="149">
        <f t="shared" si="6"/>
        <v>2.39</v>
      </c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114</v>
      </c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42">
        <v>28</v>
      </c>
      <c r="B42" s="142" t="s">
        <v>170</v>
      </c>
      <c r="C42" s="178" t="s">
        <v>171</v>
      </c>
      <c r="D42" s="148" t="s">
        <v>127</v>
      </c>
      <c r="E42" s="154">
        <v>4.9430000000000002E-2</v>
      </c>
      <c r="F42" s="156"/>
      <c r="G42" s="157">
        <f t="shared" si="0"/>
        <v>0</v>
      </c>
      <c r="H42" s="156"/>
      <c r="I42" s="157">
        <f t="shared" si="1"/>
        <v>0</v>
      </c>
      <c r="J42" s="156"/>
      <c r="K42" s="157">
        <f t="shared" si="2"/>
        <v>0</v>
      </c>
      <c r="L42" s="157">
        <v>21</v>
      </c>
      <c r="M42" s="157">
        <f t="shared" si="3"/>
        <v>0</v>
      </c>
      <c r="N42" s="149">
        <v>0</v>
      </c>
      <c r="O42" s="149">
        <f t="shared" si="4"/>
        <v>0</v>
      </c>
      <c r="P42" s="149">
        <v>0</v>
      </c>
      <c r="Q42" s="149">
        <f t="shared" si="5"/>
        <v>0</v>
      </c>
      <c r="R42" s="149"/>
      <c r="S42" s="149"/>
      <c r="T42" s="150">
        <v>3.5630000000000002</v>
      </c>
      <c r="U42" s="149">
        <f t="shared" si="6"/>
        <v>0.18</v>
      </c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114</v>
      </c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x14ac:dyDescent="0.2">
      <c r="A43" s="143" t="s">
        <v>109</v>
      </c>
      <c r="B43" s="143" t="s">
        <v>78</v>
      </c>
      <c r="C43" s="179" t="s">
        <v>79</v>
      </c>
      <c r="D43" s="151"/>
      <c r="E43" s="155"/>
      <c r="F43" s="158"/>
      <c r="G43" s="158">
        <f>SUMIF(AE44:AE59,"&lt;&gt;NOR",G44:G59)</f>
        <v>0</v>
      </c>
      <c r="H43" s="158"/>
      <c r="I43" s="158">
        <f>SUM(I44:I59)</f>
        <v>0</v>
      </c>
      <c r="J43" s="158"/>
      <c r="K43" s="158">
        <f>SUM(K44:K59)</f>
        <v>0</v>
      </c>
      <c r="L43" s="158"/>
      <c r="M43" s="158">
        <f>SUM(M44:M59)</f>
        <v>0</v>
      </c>
      <c r="N43" s="152"/>
      <c r="O43" s="152">
        <f>SUM(O44:O59)</f>
        <v>5.6100000000000004E-3</v>
      </c>
      <c r="P43" s="152"/>
      <c r="Q43" s="152">
        <f>SUM(Q44:Q59)</f>
        <v>1.1899999999999999E-2</v>
      </c>
      <c r="R43" s="152"/>
      <c r="S43" s="152"/>
      <c r="T43" s="153"/>
      <c r="U43" s="152">
        <f>SUM(U44:U59)</f>
        <v>9.51</v>
      </c>
      <c r="AE43" t="s">
        <v>110</v>
      </c>
    </row>
    <row r="44" spans="1:60" outlineLevel="1" x14ac:dyDescent="0.2">
      <c r="A44" s="142">
        <v>29</v>
      </c>
      <c r="B44" s="142" t="s">
        <v>172</v>
      </c>
      <c r="C44" s="178" t="s">
        <v>173</v>
      </c>
      <c r="D44" s="148" t="s">
        <v>113</v>
      </c>
      <c r="E44" s="154">
        <v>18</v>
      </c>
      <c r="F44" s="156"/>
      <c r="G44" s="157">
        <f t="shared" ref="G44:G59" si="7">ROUND(E44*F44,2)</f>
        <v>0</v>
      </c>
      <c r="H44" s="156"/>
      <c r="I44" s="157">
        <f t="shared" ref="I44:I59" si="8">ROUND(E44*H44,2)</f>
        <v>0</v>
      </c>
      <c r="J44" s="156"/>
      <c r="K44" s="157">
        <f t="shared" ref="K44:K59" si="9">ROUND(E44*J44,2)</f>
        <v>0</v>
      </c>
      <c r="L44" s="157">
        <v>21</v>
      </c>
      <c r="M44" s="157">
        <f t="shared" ref="M44:M59" si="10">G44*(1+L44/100)</f>
        <v>0</v>
      </c>
      <c r="N44" s="149">
        <v>9.0000000000000006E-5</v>
      </c>
      <c r="O44" s="149">
        <f t="shared" ref="O44:O59" si="11">ROUND(E44*N44,5)</f>
        <v>1.6199999999999999E-3</v>
      </c>
      <c r="P44" s="149">
        <v>4.4999999999999999E-4</v>
      </c>
      <c r="Q44" s="149">
        <f t="shared" ref="Q44:Q59" si="12">ROUND(E44*P44,5)</f>
        <v>8.0999999999999996E-3</v>
      </c>
      <c r="R44" s="149"/>
      <c r="S44" s="149"/>
      <c r="T44" s="150">
        <v>0.16600000000000001</v>
      </c>
      <c r="U44" s="149">
        <f t="shared" ref="U44:U59" si="13">ROUND(E44*T44,2)</f>
        <v>2.99</v>
      </c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114</v>
      </c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42">
        <v>30</v>
      </c>
      <c r="B45" s="142" t="s">
        <v>174</v>
      </c>
      <c r="C45" s="178" t="s">
        <v>175</v>
      </c>
      <c r="D45" s="148" t="s">
        <v>113</v>
      </c>
      <c r="E45" s="154">
        <v>2</v>
      </c>
      <c r="F45" s="156"/>
      <c r="G45" s="157">
        <f t="shared" si="7"/>
        <v>0</v>
      </c>
      <c r="H45" s="156"/>
      <c r="I45" s="157">
        <f t="shared" si="8"/>
        <v>0</v>
      </c>
      <c r="J45" s="156"/>
      <c r="K45" s="157">
        <f t="shared" si="9"/>
        <v>0</v>
      </c>
      <c r="L45" s="157">
        <v>21</v>
      </c>
      <c r="M45" s="157">
        <f t="shared" si="10"/>
        <v>0</v>
      </c>
      <c r="N45" s="149">
        <v>9.0000000000000006E-5</v>
      </c>
      <c r="O45" s="149">
        <f t="shared" si="11"/>
        <v>1.8000000000000001E-4</v>
      </c>
      <c r="P45" s="149">
        <v>1.9E-3</v>
      </c>
      <c r="Q45" s="149">
        <f t="shared" si="12"/>
        <v>3.8E-3</v>
      </c>
      <c r="R45" s="149"/>
      <c r="S45" s="149"/>
      <c r="T45" s="150">
        <v>0.104</v>
      </c>
      <c r="U45" s="149">
        <f t="shared" si="13"/>
        <v>0.21</v>
      </c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114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outlineLevel="1" x14ac:dyDescent="0.2">
      <c r="A46" s="142">
        <v>31</v>
      </c>
      <c r="B46" s="142" t="s">
        <v>176</v>
      </c>
      <c r="C46" s="178" t="s">
        <v>177</v>
      </c>
      <c r="D46" s="148" t="s">
        <v>127</v>
      </c>
      <c r="E46" s="154">
        <v>1.1900000000000001E-2</v>
      </c>
      <c r="F46" s="156"/>
      <c r="G46" s="157">
        <f t="shared" si="7"/>
        <v>0</v>
      </c>
      <c r="H46" s="156"/>
      <c r="I46" s="157">
        <f t="shared" si="8"/>
        <v>0</v>
      </c>
      <c r="J46" s="156"/>
      <c r="K46" s="157">
        <f t="shared" si="9"/>
        <v>0</v>
      </c>
      <c r="L46" s="157">
        <v>21</v>
      </c>
      <c r="M46" s="157">
        <f t="shared" si="10"/>
        <v>0</v>
      </c>
      <c r="N46" s="149">
        <v>0</v>
      </c>
      <c r="O46" s="149">
        <f t="shared" si="11"/>
        <v>0</v>
      </c>
      <c r="P46" s="149">
        <v>0</v>
      </c>
      <c r="Q46" s="149">
        <f t="shared" si="12"/>
        <v>0</v>
      </c>
      <c r="R46" s="149"/>
      <c r="S46" s="149"/>
      <c r="T46" s="150">
        <v>2.5750000000000002</v>
      </c>
      <c r="U46" s="149">
        <f t="shared" si="13"/>
        <v>0.03</v>
      </c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114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>
        <v>32</v>
      </c>
      <c r="B47" s="142" t="s">
        <v>178</v>
      </c>
      <c r="C47" s="178" t="s">
        <v>179</v>
      </c>
      <c r="D47" s="148" t="s">
        <v>113</v>
      </c>
      <c r="E47" s="154">
        <v>1</v>
      </c>
      <c r="F47" s="156"/>
      <c r="G47" s="157">
        <f t="shared" si="7"/>
        <v>0</v>
      </c>
      <c r="H47" s="156"/>
      <c r="I47" s="157">
        <f t="shared" si="8"/>
        <v>0</v>
      </c>
      <c r="J47" s="156"/>
      <c r="K47" s="157">
        <f t="shared" si="9"/>
        <v>0</v>
      </c>
      <c r="L47" s="157">
        <v>21</v>
      </c>
      <c r="M47" s="157">
        <f t="shared" si="10"/>
        <v>0</v>
      </c>
      <c r="N47" s="149">
        <v>0</v>
      </c>
      <c r="O47" s="149">
        <f t="shared" si="11"/>
        <v>0</v>
      </c>
      <c r="P47" s="149">
        <v>0</v>
      </c>
      <c r="Q47" s="149">
        <f t="shared" si="12"/>
        <v>0</v>
      </c>
      <c r="R47" s="149"/>
      <c r="S47" s="149"/>
      <c r="T47" s="150">
        <v>0.17499999999999999</v>
      </c>
      <c r="U47" s="149">
        <f t="shared" si="13"/>
        <v>0.18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114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outlineLevel="1" x14ac:dyDescent="0.2">
      <c r="A48" s="142">
        <v>33</v>
      </c>
      <c r="B48" s="142" t="s">
        <v>180</v>
      </c>
      <c r="C48" s="178" t="s">
        <v>181</v>
      </c>
      <c r="D48" s="148" t="s">
        <v>113</v>
      </c>
      <c r="E48" s="154">
        <v>1</v>
      </c>
      <c r="F48" s="156"/>
      <c r="G48" s="157">
        <f t="shared" si="7"/>
        <v>0</v>
      </c>
      <c r="H48" s="156"/>
      <c r="I48" s="157">
        <f t="shared" si="8"/>
        <v>0</v>
      </c>
      <c r="J48" s="156"/>
      <c r="K48" s="157">
        <f t="shared" si="9"/>
        <v>0</v>
      </c>
      <c r="L48" s="157">
        <v>21</v>
      </c>
      <c r="M48" s="157">
        <f t="shared" si="10"/>
        <v>0</v>
      </c>
      <c r="N48" s="149">
        <v>0</v>
      </c>
      <c r="O48" s="149">
        <f t="shared" si="11"/>
        <v>0</v>
      </c>
      <c r="P48" s="149">
        <v>0</v>
      </c>
      <c r="Q48" s="149">
        <f t="shared" si="12"/>
        <v>0</v>
      </c>
      <c r="R48" s="149"/>
      <c r="S48" s="149"/>
      <c r="T48" s="150">
        <v>8.2000000000000003E-2</v>
      </c>
      <c r="U48" s="149">
        <f t="shared" si="13"/>
        <v>0.08</v>
      </c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114</v>
      </c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>
        <v>34</v>
      </c>
      <c r="B49" s="142" t="s">
        <v>182</v>
      </c>
      <c r="C49" s="178" t="s">
        <v>183</v>
      </c>
      <c r="D49" s="148" t="s">
        <v>113</v>
      </c>
      <c r="E49" s="154">
        <v>10</v>
      </c>
      <c r="F49" s="156"/>
      <c r="G49" s="157">
        <f t="shared" si="7"/>
        <v>0</v>
      </c>
      <c r="H49" s="156"/>
      <c r="I49" s="157">
        <f t="shared" si="8"/>
        <v>0</v>
      </c>
      <c r="J49" s="156"/>
      <c r="K49" s="157">
        <f t="shared" si="9"/>
        <v>0</v>
      </c>
      <c r="L49" s="157">
        <v>21</v>
      </c>
      <c r="M49" s="157">
        <f t="shared" si="10"/>
        <v>0</v>
      </c>
      <c r="N49" s="149">
        <v>0</v>
      </c>
      <c r="O49" s="149">
        <f t="shared" si="11"/>
        <v>0</v>
      </c>
      <c r="P49" s="149">
        <v>0</v>
      </c>
      <c r="Q49" s="149">
        <f t="shared" si="12"/>
        <v>0</v>
      </c>
      <c r="R49" s="149"/>
      <c r="S49" s="149"/>
      <c r="T49" s="150">
        <v>0.186</v>
      </c>
      <c r="U49" s="149">
        <f t="shared" si="13"/>
        <v>1.86</v>
      </c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114</v>
      </c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42">
        <v>35</v>
      </c>
      <c r="B50" s="142" t="s">
        <v>184</v>
      </c>
      <c r="C50" s="178" t="s">
        <v>185</v>
      </c>
      <c r="D50" s="148" t="s">
        <v>113</v>
      </c>
      <c r="E50" s="154">
        <v>20</v>
      </c>
      <c r="F50" s="156"/>
      <c r="G50" s="157">
        <f t="shared" si="7"/>
        <v>0</v>
      </c>
      <c r="H50" s="156"/>
      <c r="I50" s="157">
        <f t="shared" si="8"/>
        <v>0</v>
      </c>
      <c r="J50" s="156"/>
      <c r="K50" s="157">
        <f t="shared" si="9"/>
        <v>0</v>
      </c>
      <c r="L50" s="157">
        <v>21</v>
      </c>
      <c r="M50" s="157">
        <f t="shared" si="10"/>
        <v>0</v>
      </c>
      <c r="N50" s="149">
        <v>0</v>
      </c>
      <c r="O50" s="149">
        <f t="shared" si="11"/>
        <v>0</v>
      </c>
      <c r="P50" s="149">
        <v>0</v>
      </c>
      <c r="Q50" s="149">
        <f t="shared" si="12"/>
        <v>0</v>
      </c>
      <c r="R50" s="149"/>
      <c r="S50" s="149"/>
      <c r="T50" s="150">
        <v>0</v>
      </c>
      <c r="U50" s="149">
        <f t="shared" si="13"/>
        <v>0</v>
      </c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144</v>
      </c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ht="22.5" outlineLevel="1" x14ac:dyDescent="0.2">
      <c r="A51" s="142">
        <v>36</v>
      </c>
      <c r="B51" s="142" t="s">
        <v>186</v>
      </c>
      <c r="C51" s="178" t="s">
        <v>187</v>
      </c>
      <c r="D51" s="148" t="s">
        <v>113</v>
      </c>
      <c r="E51" s="154">
        <v>10</v>
      </c>
      <c r="F51" s="156"/>
      <c r="G51" s="157">
        <f t="shared" si="7"/>
        <v>0</v>
      </c>
      <c r="H51" s="156"/>
      <c r="I51" s="157">
        <f t="shared" si="8"/>
        <v>0</v>
      </c>
      <c r="J51" s="156"/>
      <c r="K51" s="157">
        <f t="shared" si="9"/>
        <v>0</v>
      </c>
      <c r="L51" s="157">
        <v>21</v>
      </c>
      <c r="M51" s="157">
        <f t="shared" si="10"/>
        <v>0</v>
      </c>
      <c r="N51" s="149">
        <v>0</v>
      </c>
      <c r="O51" s="149">
        <f t="shared" si="11"/>
        <v>0</v>
      </c>
      <c r="P51" s="149">
        <v>0</v>
      </c>
      <c r="Q51" s="149">
        <f t="shared" si="12"/>
        <v>0</v>
      </c>
      <c r="R51" s="149"/>
      <c r="S51" s="149"/>
      <c r="T51" s="150">
        <v>0</v>
      </c>
      <c r="U51" s="149">
        <f t="shared" si="13"/>
        <v>0</v>
      </c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144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outlineLevel="1" x14ac:dyDescent="0.2">
      <c r="A52" s="142">
        <v>37</v>
      </c>
      <c r="B52" s="142" t="s">
        <v>188</v>
      </c>
      <c r="C52" s="178" t="s">
        <v>189</v>
      </c>
      <c r="D52" s="148" t="s">
        <v>113</v>
      </c>
      <c r="E52" s="154">
        <v>1</v>
      </c>
      <c r="F52" s="156"/>
      <c r="G52" s="157">
        <f t="shared" si="7"/>
        <v>0</v>
      </c>
      <c r="H52" s="156"/>
      <c r="I52" s="157">
        <f t="shared" si="8"/>
        <v>0</v>
      </c>
      <c r="J52" s="156"/>
      <c r="K52" s="157">
        <f t="shared" si="9"/>
        <v>0</v>
      </c>
      <c r="L52" s="157">
        <v>21</v>
      </c>
      <c r="M52" s="157">
        <f t="shared" si="10"/>
        <v>0</v>
      </c>
      <c r="N52" s="149">
        <v>0</v>
      </c>
      <c r="O52" s="149">
        <f t="shared" si="11"/>
        <v>0</v>
      </c>
      <c r="P52" s="149">
        <v>0</v>
      </c>
      <c r="Q52" s="149">
        <f t="shared" si="12"/>
        <v>0</v>
      </c>
      <c r="R52" s="149"/>
      <c r="S52" s="149"/>
      <c r="T52" s="150">
        <v>0</v>
      </c>
      <c r="U52" s="149">
        <f t="shared" si="13"/>
        <v>0</v>
      </c>
      <c r="V52" s="141"/>
      <c r="W52" s="141"/>
      <c r="X52" s="141"/>
      <c r="Y52" s="141"/>
      <c r="Z52" s="141"/>
      <c r="AA52" s="141"/>
      <c r="AB52" s="141"/>
      <c r="AC52" s="141"/>
      <c r="AD52" s="141"/>
      <c r="AE52" s="141" t="s">
        <v>144</v>
      </c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outlineLevel="1" x14ac:dyDescent="0.2">
      <c r="A53" s="142">
        <v>38</v>
      </c>
      <c r="B53" s="142" t="s">
        <v>190</v>
      </c>
      <c r="C53" s="178" t="s">
        <v>191</v>
      </c>
      <c r="D53" s="148" t="s">
        <v>113</v>
      </c>
      <c r="E53" s="154">
        <v>22</v>
      </c>
      <c r="F53" s="156"/>
      <c r="G53" s="157">
        <f t="shared" si="7"/>
        <v>0</v>
      </c>
      <c r="H53" s="156"/>
      <c r="I53" s="157">
        <f t="shared" si="8"/>
        <v>0</v>
      </c>
      <c r="J53" s="156"/>
      <c r="K53" s="157">
        <f t="shared" si="9"/>
        <v>0</v>
      </c>
      <c r="L53" s="157">
        <v>21</v>
      </c>
      <c r="M53" s="157">
        <f t="shared" si="10"/>
        <v>0</v>
      </c>
      <c r="N53" s="149">
        <v>0</v>
      </c>
      <c r="O53" s="149">
        <f t="shared" si="11"/>
        <v>0</v>
      </c>
      <c r="P53" s="149">
        <v>0</v>
      </c>
      <c r="Q53" s="149">
        <f t="shared" si="12"/>
        <v>0</v>
      </c>
      <c r="R53" s="149"/>
      <c r="S53" s="149"/>
      <c r="T53" s="150">
        <v>6.5000000000000002E-2</v>
      </c>
      <c r="U53" s="149">
        <f t="shared" si="13"/>
        <v>1.43</v>
      </c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114</v>
      </c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ht="22.5" outlineLevel="1" x14ac:dyDescent="0.2">
      <c r="A54" s="142">
        <v>39</v>
      </c>
      <c r="B54" s="142" t="s">
        <v>192</v>
      </c>
      <c r="C54" s="178" t="s">
        <v>193</v>
      </c>
      <c r="D54" s="148" t="s">
        <v>113</v>
      </c>
      <c r="E54" s="154">
        <v>22</v>
      </c>
      <c r="F54" s="156"/>
      <c r="G54" s="157">
        <f t="shared" si="7"/>
        <v>0</v>
      </c>
      <c r="H54" s="156"/>
      <c r="I54" s="157">
        <f t="shared" si="8"/>
        <v>0</v>
      </c>
      <c r="J54" s="156"/>
      <c r="K54" s="157">
        <f t="shared" si="9"/>
        <v>0</v>
      </c>
      <c r="L54" s="157">
        <v>21</v>
      </c>
      <c r="M54" s="157">
        <f t="shared" si="10"/>
        <v>0</v>
      </c>
      <c r="N54" s="149">
        <v>0</v>
      </c>
      <c r="O54" s="149">
        <f t="shared" si="11"/>
        <v>0</v>
      </c>
      <c r="P54" s="149">
        <v>0</v>
      </c>
      <c r="Q54" s="149">
        <f t="shared" si="12"/>
        <v>0</v>
      </c>
      <c r="R54" s="149"/>
      <c r="S54" s="149"/>
      <c r="T54" s="150">
        <v>0</v>
      </c>
      <c r="U54" s="149">
        <f t="shared" si="13"/>
        <v>0</v>
      </c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144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outlineLevel="1" x14ac:dyDescent="0.2">
      <c r="A55" s="142">
        <v>40</v>
      </c>
      <c r="B55" s="142" t="s">
        <v>194</v>
      </c>
      <c r="C55" s="178" t="s">
        <v>195</v>
      </c>
      <c r="D55" s="148" t="s">
        <v>113</v>
      </c>
      <c r="E55" s="154">
        <v>1</v>
      </c>
      <c r="F55" s="156"/>
      <c r="G55" s="157">
        <f t="shared" si="7"/>
        <v>0</v>
      </c>
      <c r="H55" s="156"/>
      <c r="I55" s="157">
        <f t="shared" si="8"/>
        <v>0</v>
      </c>
      <c r="J55" s="156"/>
      <c r="K55" s="157">
        <f t="shared" si="9"/>
        <v>0</v>
      </c>
      <c r="L55" s="157">
        <v>21</v>
      </c>
      <c r="M55" s="157">
        <f t="shared" si="10"/>
        <v>0</v>
      </c>
      <c r="N55" s="149">
        <v>2.1000000000000001E-4</v>
      </c>
      <c r="O55" s="149">
        <f t="shared" si="11"/>
        <v>2.1000000000000001E-4</v>
      </c>
      <c r="P55" s="149">
        <v>0</v>
      </c>
      <c r="Q55" s="149">
        <f t="shared" si="12"/>
        <v>0</v>
      </c>
      <c r="R55" s="149"/>
      <c r="S55" s="149"/>
      <c r="T55" s="150">
        <v>0.16500000000000001</v>
      </c>
      <c r="U55" s="149">
        <f t="shared" si="13"/>
        <v>0.17</v>
      </c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114</v>
      </c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>
        <v>41</v>
      </c>
      <c r="B56" s="142" t="s">
        <v>196</v>
      </c>
      <c r="C56" s="178" t="s">
        <v>197</v>
      </c>
      <c r="D56" s="148" t="s">
        <v>198</v>
      </c>
      <c r="E56" s="154">
        <v>2</v>
      </c>
      <c r="F56" s="156"/>
      <c r="G56" s="157">
        <f t="shared" si="7"/>
        <v>0</v>
      </c>
      <c r="H56" s="156"/>
      <c r="I56" s="157">
        <f t="shared" si="8"/>
        <v>0</v>
      </c>
      <c r="J56" s="156"/>
      <c r="K56" s="157">
        <f t="shared" si="9"/>
        <v>0</v>
      </c>
      <c r="L56" s="157">
        <v>21</v>
      </c>
      <c r="M56" s="157">
        <f t="shared" si="10"/>
        <v>0</v>
      </c>
      <c r="N56" s="149">
        <v>8.0000000000000004E-4</v>
      </c>
      <c r="O56" s="149">
        <f t="shared" si="11"/>
        <v>1.6000000000000001E-3</v>
      </c>
      <c r="P56" s="149">
        <v>0</v>
      </c>
      <c r="Q56" s="149">
        <f t="shared" si="12"/>
        <v>0</v>
      </c>
      <c r="R56" s="149"/>
      <c r="S56" s="149"/>
      <c r="T56" s="150">
        <v>1.2130000000000001</v>
      </c>
      <c r="U56" s="149">
        <f t="shared" si="13"/>
        <v>2.4300000000000002</v>
      </c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114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>
        <v>42</v>
      </c>
      <c r="B57" s="142" t="s">
        <v>199</v>
      </c>
      <c r="C57" s="178" t="s">
        <v>200</v>
      </c>
      <c r="D57" s="148" t="s">
        <v>113</v>
      </c>
      <c r="E57" s="154">
        <v>2</v>
      </c>
      <c r="F57" s="156"/>
      <c r="G57" s="157">
        <f t="shared" si="7"/>
        <v>0</v>
      </c>
      <c r="H57" s="156"/>
      <c r="I57" s="157">
        <f t="shared" si="8"/>
        <v>0</v>
      </c>
      <c r="J57" s="156"/>
      <c r="K57" s="157">
        <f t="shared" si="9"/>
        <v>0</v>
      </c>
      <c r="L57" s="157">
        <v>21</v>
      </c>
      <c r="M57" s="157">
        <f t="shared" si="10"/>
        <v>0</v>
      </c>
      <c r="N57" s="149">
        <v>1E-3</v>
      </c>
      <c r="O57" s="149">
        <f t="shared" si="11"/>
        <v>2E-3</v>
      </c>
      <c r="P57" s="149">
        <v>0</v>
      </c>
      <c r="Q57" s="149">
        <f t="shared" si="12"/>
        <v>0</v>
      </c>
      <c r="R57" s="149"/>
      <c r="S57" s="149"/>
      <c r="T57" s="150">
        <v>0</v>
      </c>
      <c r="U57" s="149">
        <f t="shared" si="13"/>
        <v>0</v>
      </c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144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ht="22.5" outlineLevel="1" x14ac:dyDescent="0.2">
      <c r="A58" s="142">
        <v>43</v>
      </c>
      <c r="B58" s="142" t="s">
        <v>201</v>
      </c>
      <c r="C58" s="178" t="s">
        <v>202</v>
      </c>
      <c r="D58" s="148" t="s">
        <v>113</v>
      </c>
      <c r="E58" s="154">
        <v>2</v>
      </c>
      <c r="F58" s="156"/>
      <c r="G58" s="157">
        <f t="shared" si="7"/>
        <v>0</v>
      </c>
      <c r="H58" s="156"/>
      <c r="I58" s="157">
        <f t="shared" si="8"/>
        <v>0</v>
      </c>
      <c r="J58" s="156"/>
      <c r="K58" s="157">
        <f t="shared" si="9"/>
        <v>0</v>
      </c>
      <c r="L58" s="157">
        <v>21</v>
      </c>
      <c r="M58" s="157">
        <f t="shared" si="10"/>
        <v>0</v>
      </c>
      <c r="N58" s="149">
        <v>0</v>
      </c>
      <c r="O58" s="149">
        <f t="shared" si="11"/>
        <v>0</v>
      </c>
      <c r="P58" s="149">
        <v>0</v>
      </c>
      <c r="Q58" s="149">
        <f t="shared" si="12"/>
        <v>0</v>
      </c>
      <c r="R58" s="149"/>
      <c r="S58" s="149"/>
      <c r="T58" s="150">
        <v>6.2E-2</v>
      </c>
      <c r="U58" s="149">
        <f t="shared" si="13"/>
        <v>0.12</v>
      </c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114</v>
      </c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outlineLevel="1" x14ac:dyDescent="0.2">
      <c r="A59" s="142">
        <v>44</v>
      </c>
      <c r="B59" s="142" t="s">
        <v>203</v>
      </c>
      <c r="C59" s="178" t="s">
        <v>204</v>
      </c>
      <c r="D59" s="148" t="s">
        <v>127</v>
      </c>
      <c r="E59" s="154">
        <v>5.6100000000000004E-3</v>
      </c>
      <c r="F59" s="156"/>
      <c r="G59" s="157">
        <f t="shared" si="7"/>
        <v>0</v>
      </c>
      <c r="H59" s="156"/>
      <c r="I59" s="157">
        <f t="shared" si="8"/>
        <v>0</v>
      </c>
      <c r="J59" s="156"/>
      <c r="K59" s="157">
        <f t="shared" si="9"/>
        <v>0</v>
      </c>
      <c r="L59" s="157">
        <v>21</v>
      </c>
      <c r="M59" s="157">
        <f t="shared" si="10"/>
        <v>0</v>
      </c>
      <c r="N59" s="149">
        <v>0</v>
      </c>
      <c r="O59" s="149">
        <f t="shared" si="11"/>
        <v>0</v>
      </c>
      <c r="P59" s="149">
        <v>0</v>
      </c>
      <c r="Q59" s="149">
        <f t="shared" si="12"/>
        <v>0</v>
      </c>
      <c r="R59" s="149"/>
      <c r="S59" s="149"/>
      <c r="T59" s="150">
        <v>2.5750000000000002</v>
      </c>
      <c r="U59" s="149">
        <f t="shared" si="13"/>
        <v>0.01</v>
      </c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114</v>
      </c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x14ac:dyDescent="0.2">
      <c r="A60" s="143" t="s">
        <v>109</v>
      </c>
      <c r="B60" s="143" t="s">
        <v>80</v>
      </c>
      <c r="C60" s="179" t="s">
        <v>81</v>
      </c>
      <c r="D60" s="151"/>
      <c r="E60" s="155"/>
      <c r="F60" s="158"/>
      <c r="G60" s="158">
        <f>SUMIF(AE61:AE80,"&lt;&gt;NOR",G61:G80)</f>
        <v>0</v>
      </c>
      <c r="H60" s="158"/>
      <c r="I60" s="158">
        <f>SUM(I61:I80)</f>
        <v>0</v>
      </c>
      <c r="J60" s="158"/>
      <c r="K60" s="158">
        <f>SUM(K61:K80)</f>
        <v>0</v>
      </c>
      <c r="L60" s="158"/>
      <c r="M60" s="158">
        <f>SUM(M61:M80)</f>
        <v>0</v>
      </c>
      <c r="N60" s="152"/>
      <c r="O60" s="152">
        <f>SUM(O61:O80)</f>
        <v>0.26195000000000002</v>
      </c>
      <c r="P60" s="152"/>
      <c r="Q60" s="152">
        <f>SUM(Q61:Q80)</f>
        <v>0.23787000000000003</v>
      </c>
      <c r="R60" s="152"/>
      <c r="S60" s="152"/>
      <c r="T60" s="153"/>
      <c r="U60" s="152">
        <f>SUM(U61:U80)</f>
        <v>23.079999999999995</v>
      </c>
      <c r="AE60" t="s">
        <v>110</v>
      </c>
    </row>
    <row r="61" spans="1:60" outlineLevel="1" x14ac:dyDescent="0.2">
      <c r="A61" s="142">
        <v>45</v>
      </c>
      <c r="B61" s="142" t="s">
        <v>205</v>
      </c>
      <c r="C61" s="178" t="s">
        <v>206</v>
      </c>
      <c r="D61" s="148" t="s">
        <v>119</v>
      </c>
      <c r="E61" s="154">
        <v>61.5</v>
      </c>
      <c r="F61" s="156"/>
      <c r="G61" s="157">
        <f t="shared" ref="G61:G80" si="14">ROUND(E61*F61,2)</f>
        <v>0</v>
      </c>
      <c r="H61" s="156"/>
      <c r="I61" s="157">
        <f t="shared" ref="I61:I80" si="15">ROUND(E61*H61,2)</f>
        <v>0</v>
      </c>
      <c r="J61" s="156"/>
      <c r="K61" s="157">
        <f t="shared" ref="K61:K80" si="16">ROUND(E61*J61,2)</f>
        <v>0</v>
      </c>
      <c r="L61" s="157">
        <v>21</v>
      </c>
      <c r="M61" s="157">
        <f t="shared" ref="M61:M80" si="17">G61*(1+L61/100)</f>
        <v>0</v>
      </c>
      <c r="N61" s="149">
        <v>0</v>
      </c>
      <c r="O61" s="149">
        <f t="shared" ref="O61:O80" si="18">ROUND(E61*N61,5)</f>
        <v>0</v>
      </c>
      <c r="P61" s="149">
        <v>0</v>
      </c>
      <c r="Q61" s="149">
        <f t="shared" ref="Q61:Q80" si="19">ROUND(E61*P61,5)</f>
        <v>0</v>
      </c>
      <c r="R61" s="149"/>
      <c r="S61" s="149"/>
      <c r="T61" s="150">
        <v>5.1999999999999998E-2</v>
      </c>
      <c r="U61" s="149">
        <f t="shared" ref="U61:U80" si="20">ROUND(E61*T61,2)</f>
        <v>3.2</v>
      </c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114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ht="22.5" outlineLevel="1" x14ac:dyDescent="0.2">
      <c r="A62" s="142">
        <v>46</v>
      </c>
      <c r="B62" s="142" t="s">
        <v>207</v>
      </c>
      <c r="C62" s="178" t="s">
        <v>208</v>
      </c>
      <c r="D62" s="148" t="s">
        <v>113</v>
      </c>
      <c r="E62" s="154">
        <v>9</v>
      </c>
      <c r="F62" s="156"/>
      <c r="G62" s="157">
        <f t="shared" si="14"/>
        <v>0</v>
      </c>
      <c r="H62" s="156"/>
      <c r="I62" s="157">
        <f t="shared" si="15"/>
        <v>0</v>
      </c>
      <c r="J62" s="156"/>
      <c r="K62" s="157">
        <f t="shared" si="16"/>
        <v>0</v>
      </c>
      <c r="L62" s="157">
        <v>21</v>
      </c>
      <c r="M62" s="157">
        <f t="shared" si="17"/>
        <v>0</v>
      </c>
      <c r="N62" s="149">
        <v>8.0000000000000007E-5</v>
      </c>
      <c r="O62" s="149">
        <f t="shared" si="18"/>
        <v>7.2000000000000005E-4</v>
      </c>
      <c r="P62" s="149">
        <v>2.4930000000000001E-2</v>
      </c>
      <c r="Q62" s="149">
        <f t="shared" si="19"/>
        <v>0.22437000000000001</v>
      </c>
      <c r="R62" s="149"/>
      <c r="S62" s="149"/>
      <c r="T62" s="150">
        <v>0.26800000000000002</v>
      </c>
      <c r="U62" s="149">
        <f t="shared" si="20"/>
        <v>2.41</v>
      </c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114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outlineLevel="1" x14ac:dyDescent="0.2">
      <c r="A63" s="142">
        <v>47</v>
      </c>
      <c r="B63" s="142" t="s">
        <v>209</v>
      </c>
      <c r="C63" s="178" t="s">
        <v>210</v>
      </c>
      <c r="D63" s="148" t="s">
        <v>113</v>
      </c>
      <c r="E63" s="154">
        <v>18</v>
      </c>
      <c r="F63" s="156"/>
      <c r="G63" s="157">
        <f t="shared" si="14"/>
        <v>0</v>
      </c>
      <c r="H63" s="156"/>
      <c r="I63" s="157">
        <f t="shared" si="15"/>
        <v>0</v>
      </c>
      <c r="J63" s="156"/>
      <c r="K63" s="157">
        <f t="shared" si="16"/>
        <v>0</v>
      </c>
      <c r="L63" s="157">
        <v>21</v>
      </c>
      <c r="M63" s="157">
        <f t="shared" si="17"/>
        <v>0</v>
      </c>
      <c r="N63" s="149">
        <v>1.0000000000000001E-5</v>
      </c>
      <c r="O63" s="149">
        <f t="shared" si="18"/>
        <v>1.8000000000000001E-4</v>
      </c>
      <c r="P63" s="149">
        <v>7.5000000000000002E-4</v>
      </c>
      <c r="Q63" s="149">
        <f t="shared" si="19"/>
        <v>1.35E-2</v>
      </c>
      <c r="R63" s="149"/>
      <c r="S63" s="149"/>
      <c r="T63" s="150">
        <v>2.9000000000000001E-2</v>
      </c>
      <c r="U63" s="149">
        <f t="shared" si="20"/>
        <v>0.52</v>
      </c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114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>
        <v>48</v>
      </c>
      <c r="B64" s="142" t="s">
        <v>211</v>
      </c>
      <c r="C64" s="178" t="s">
        <v>212</v>
      </c>
      <c r="D64" s="148" t="s">
        <v>127</v>
      </c>
      <c r="E64" s="154">
        <v>0.23787</v>
      </c>
      <c r="F64" s="156"/>
      <c r="G64" s="157">
        <f t="shared" si="14"/>
        <v>0</v>
      </c>
      <c r="H64" s="156"/>
      <c r="I64" s="157">
        <f t="shared" si="15"/>
        <v>0</v>
      </c>
      <c r="J64" s="156"/>
      <c r="K64" s="157">
        <f t="shared" si="16"/>
        <v>0</v>
      </c>
      <c r="L64" s="157">
        <v>21</v>
      </c>
      <c r="M64" s="157">
        <f t="shared" si="17"/>
        <v>0</v>
      </c>
      <c r="N64" s="149">
        <v>0</v>
      </c>
      <c r="O64" s="149">
        <f t="shared" si="18"/>
        <v>0</v>
      </c>
      <c r="P64" s="149">
        <v>0</v>
      </c>
      <c r="Q64" s="149">
        <f t="shared" si="19"/>
        <v>0</v>
      </c>
      <c r="R64" s="149"/>
      <c r="S64" s="149"/>
      <c r="T64" s="150">
        <v>3.0739999999999998</v>
      </c>
      <c r="U64" s="149">
        <f t="shared" si="20"/>
        <v>0.73</v>
      </c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114</v>
      </c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outlineLevel="1" x14ac:dyDescent="0.2">
      <c r="A65" s="142">
        <v>49</v>
      </c>
      <c r="B65" s="142" t="s">
        <v>213</v>
      </c>
      <c r="C65" s="178" t="s">
        <v>214</v>
      </c>
      <c r="D65" s="148" t="s">
        <v>113</v>
      </c>
      <c r="E65" s="154">
        <v>2</v>
      </c>
      <c r="F65" s="156"/>
      <c r="G65" s="157">
        <f t="shared" si="14"/>
        <v>0</v>
      </c>
      <c r="H65" s="156"/>
      <c r="I65" s="157">
        <f t="shared" si="15"/>
        <v>0</v>
      </c>
      <c r="J65" s="156"/>
      <c r="K65" s="157">
        <f t="shared" si="16"/>
        <v>0</v>
      </c>
      <c r="L65" s="157">
        <v>21</v>
      </c>
      <c r="M65" s="157">
        <f t="shared" si="17"/>
        <v>0</v>
      </c>
      <c r="N65" s="149">
        <v>8.6400000000000001E-3</v>
      </c>
      <c r="O65" s="149">
        <f t="shared" si="18"/>
        <v>1.728E-2</v>
      </c>
      <c r="P65" s="149">
        <v>0</v>
      </c>
      <c r="Q65" s="149">
        <f t="shared" si="19"/>
        <v>0</v>
      </c>
      <c r="R65" s="149"/>
      <c r="S65" s="149"/>
      <c r="T65" s="150">
        <v>0.84799999999999998</v>
      </c>
      <c r="U65" s="149">
        <f t="shared" si="20"/>
        <v>1.7</v>
      </c>
      <c r="V65" s="141"/>
      <c r="W65" s="141"/>
      <c r="X65" s="141"/>
      <c r="Y65" s="141"/>
      <c r="Z65" s="141"/>
      <c r="AA65" s="141"/>
      <c r="AB65" s="141"/>
      <c r="AC65" s="141"/>
      <c r="AD65" s="141"/>
      <c r="AE65" s="141" t="s">
        <v>114</v>
      </c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outlineLevel="1" x14ac:dyDescent="0.2">
      <c r="A66" s="142">
        <v>50</v>
      </c>
      <c r="B66" s="142" t="s">
        <v>215</v>
      </c>
      <c r="C66" s="178" t="s">
        <v>216</v>
      </c>
      <c r="D66" s="148" t="s">
        <v>113</v>
      </c>
      <c r="E66" s="154">
        <v>1</v>
      </c>
      <c r="F66" s="156"/>
      <c r="G66" s="157">
        <f t="shared" si="14"/>
        <v>0</v>
      </c>
      <c r="H66" s="156"/>
      <c r="I66" s="157">
        <f t="shared" si="15"/>
        <v>0</v>
      </c>
      <c r="J66" s="156"/>
      <c r="K66" s="157">
        <f t="shared" si="16"/>
        <v>0</v>
      </c>
      <c r="L66" s="157">
        <v>21</v>
      </c>
      <c r="M66" s="157">
        <f t="shared" si="17"/>
        <v>0</v>
      </c>
      <c r="N66" s="149">
        <v>1.728E-2</v>
      </c>
      <c r="O66" s="149">
        <f t="shared" si="18"/>
        <v>1.728E-2</v>
      </c>
      <c r="P66" s="149">
        <v>0</v>
      </c>
      <c r="Q66" s="149">
        <f t="shared" si="19"/>
        <v>0</v>
      </c>
      <c r="R66" s="149"/>
      <c r="S66" s="149"/>
      <c r="T66" s="150">
        <v>0.86299999999999999</v>
      </c>
      <c r="U66" s="149">
        <f t="shared" si="20"/>
        <v>0.86</v>
      </c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114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outlineLevel="1" x14ac:dyDescent="0.2">
      <c r="A67" s="142">
        <v>51</v>
      </c>
      <c r="B67" s="142" t="s">
        <v>217</v>
      </c>
      <c r="C67" s="178" t="s">
        <v>218</v>
      </c>
      <c r="D67" s="148" t="s">
        <v>113</v>
      </c>
      <c r="E67" s="154">
        <v>1</v>
      </c>
      <c r="F67" s="156"/>
      <c r="G67" s="157">
        <f t="shared" si="14"/>
        <v>0</v>
      </c>
      <c r="H67" s="156"/>
      <c r="I67" s="157">
        <f t="shared" si="15"/>
        <v>0</v>
      </c>
      <c r="J67" s="156"/>
      <c r="K67" s="157">
        <f t="shared" si="16"/>
        <v>0</v>
      </c>
      <c r="L67" s="157">
        <v>21</v>
      </c>
      <c r="M67" s="157">
        <f t="shared" si="17"/>
        <v>0</v>
      </c>
      <c r="N67" s="149">
        <v>1.9439999999999999E-2</v>
      </c>
      <c r="O67" s="149">
        <f t="shared" si="18"/>
        <v>1.9439999999999999E-2</v>
      </c>
      <c r="P67" s="149">
        <v>0</v>
      </c>
      <c r="Q67" s="149">
        <f t="shared" si="19"/>
        <v>0</v>
      </c>
      <c r="R67" s="149"/>
      <c r="S67" s="149"/>
      <c r="T67" s="150">
        <v>0.86299999999999999</v>
      </c>
      <c r="U67" s="149">
        <f t="shared" si="20"/>
        <v>0.86</v>
      </c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114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 x14ac:dyDescent="0.2">
      <c r="A68" s="142">
        <v>52</v>
      </c>
      <c r="B68" s="142" t="s">
        <v>219</v>
      </c>
      <c r="C68" s="178" t="s">
        <v>220</v>
      </c>
      <c r="D68" s="148" t="s">
        <v>113</v>
      </c>
      <c r="E68" s="154">
        <v>1</v>
      </c>
      <c r="F68" s="156"/>
      <c r="G68" s="157">
        <f t="shared" si="14"/>
        <v>0</v>
      </c>
      <c r="H68" s="156"/>
      <c r="I68" s="157">
        <f t="shared" si="15"/>
        <v>0</v>
      </c>
      <c r="J68" s="156"/>
      <c r="K68" s="157">
        <f t="shared" si="16"/>
        <v>0</v>
      </c>
      <c r="L68" s="157">
        <v>21</v>
      </c>
      <c r="M68" s="157">
        <f t="shared" si="17"/>
        <v>0</v>
      </c>
      <c r="N68" s="149">
        <v>3.8879999999999998E-2</v>
      </c>
      <c r="O68" s="149">
        <f t="shared" si="18"/>
        <v>3.8879999999999998E-2</v>
      </c>
      <c r="P68" s="149">
        <v>0</v>
      </c>
      <c r="Q68" s="149">
        <f t="shared" si="19"/>
        <v>0</v>
      </c>
      <c r="R68" s="149"/>
      <c r="S68" s="149"/>
      <c r="T68" s="150">
        <v>1.0044999999999999</v>
      </c>
      <c r="U68" s="149">
        <f t="shared" si="20"/>
        <v>1</v>
      </c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114</v>
      </c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 x14ac:dyDescent="0.2">
      <c r="A69" s="142">
        <v>53</v>
      </c>
      <c r="B69" s="142" t="s">
        <v>221</v>
      </c>
      <c r="C69" s="178" t="s">
        <v>222</v>
      </c>
      <c r="D69" s="148" t="s">
        <v>113</v>
      </c>
      <c r="E69" s="154">
        <v>1</v>
      </c>
      <c r="F69" s="156"/>
      <c r="G69" s="157">
        <f t="shared" si="14"/>
        <v>0</v>
      </c>
      <c r="H69" s="156"/>
      <c r="I69" s="157">
        <f t="shared" si="15"/>
        <v>0</v>
      </c>
      <c r="J69" s="156"/>
      <c r="K69" s="157">
        <f t="shared" si="16"/>
        <v>0</v>
      </c>
      <c r="L69" s="157">
        <v>21</v>
      </c>
      <c r="M69" s="157">
        <f t="shared" si="17"/>
        <v>0</v>
      </c>
      <c r="N69" s="149">
        <v>1.83E-2</v>
      </c>
      <c r="O69" s="149">
        <f t="shared" si="18"/>
        <v>1.83E-2</v>
      </c>
      <c r="P69" s="149">
        <v>0</v>
      </c>
      <c r="Q69" s="149">
        <f t="shared" si="19"/>
        <v>0</v>
      </c>
      <c r="R69" s="149"/>
      <c r="S69" s="149"/>
      <c r="T69" s="150">
        <v>0.92900000000000005</v>
      </c>
      <c r="U69" s="149">
        <f t="shared" si="20"/>
        <v>0.93</v>
      </c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114</v>
      </c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outlineLevel="1" x14ac:dyDescent="0.2">
      <c r="A70" s="142">
        <v>54</v>
      </c>
      <c r="B70" s="142" t="s">
        <v>223</v>
      </c>
      <c r="C70" s="178" t="s">
        <v>224</v>
      </c>
      <c r="D70" s="148" t="s">
        <v>113</v>
      </c>
      <c r="E70" s="154">
        <v>1</v>
      </c>
      <c r="F70" s="156"/>
      <c r="G70" s="157">
        <f t="shared" si="14"/>
        <v>0</v>
      </c>
      <c r="H70" s="156"/>
      <c r="I70" s="157">
        <f t="shared" si="15"/>
        <v>0</v>
      </c>
      <c r="J70" s="156"/>
      <c r="K70" s="157">
        <f t="shared" si="16"/>
        <v>0</v>
      </c>
      <c r="L70" s="157">
        <v>21</v>
      </c>
      <c r="M70" s="157">
        <f t="shared" si="17"/>
        <v>0</v>
      </c>
      <c r="N70" s="149">
        <v>2.4400000000000002E-2</v>
      </c>
      <c r="O70" s="149">
        <f t="shared" si="18"/>
        <v>2.4400000000000002E-2</v>
      </c>
      <c r="P70" s="149">
        <v>0</v>
      </c>
      <c r="Q70" s="149">
        <f t="shared" si="19"/>
        <v>0</v>
      </c>
      <c r="R70" s="149"/>
      <c r="S70" s="149"/>
      <c r="T70" s="150">
        <v>0.94499999999999995</v>
      </c>
      <c r="U70" s="149">
        <f t="shared" si="20"/>
        <v>0.95</v>
      </c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114</v>
      </c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outlineLevel="1" x14ac:dyDescent="0.2">
      <c r="A71" s="142">
        <v>55</v>
      </c>
      <c r="B71" s="142" t="s">
        <v>225</v>
      </c>
      <c r="C71" s="178" t="s">
        <v>226</v>
      </c>
      <c r="D71" s="148" t="s">
        <v>113</v>
      </c>
      <c r="E71" s="154">
        <v>1</v>
      </c>
      <c r="F71" s="156"/>
      <c r="G71" s="157">
        <f t="shared" si="14"/>
        <v>0</v>
      </c>
      <c r="H71" s="156"/>
      <c r="I71" s="157">
        <f t="shared" si="15"/>
        <v>0</v>
      </c>
      <c r="J71" s="156"/>
      <c r="K71" s="157">
        <f t="shared" si="16"/>
        <v>0</v>
      </c>
      <c r="L71" s="157">
        <v>21</v>
      </c>
      <c r="M71" s="157">
        <f t="shared" si="17"/>
        <v>0</v>
      </c>
      <c r="N71" s="149">
        <v>3.6600000000000001E-2</v>
      </c>
      <c r="O71" s="149">
        <f t="shared" si="18"/>
        <v>3.6600000000000001E-2</v>
      </c>
      <c r="P71" s="149">
        <v>0</v>
      </c>
      <c r="Q71" s="149">
        <f t="shared" si="19"/>
        <v>0</v>
      </c>
      <c r="R71" s="149"/>
      <c r="S71" s="149"/>
      <c r="T71" s="150">
        <v>1</v>
      </c>
      <c r="U71" s="149">
        <f t="shared" si="20"/>
        <v>1</v>
      </c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114</v>
      </c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42">
        <v>56</v>
      </c>
      <c r="B72" s="142" t="s">
        <v>227</v>
      </c>
      <c r="C72" s="178" t="s">
        <v>228</v>
      </c>
      <c r="D72" s="148" t="s">
        <v>113</v>
      </c>
      <c r="E72" s="154">
        <v>1</v>
      </c>
      <c r="F72" s="156"/>
      <c r="G72" s="157">
        <f t="shared" si="14"/>
        <v>0</v>
      </c>
      <c r="H72" s="156"/>
      <c r="I72" s="157">
        <f t="shared" si="15"/>
        <v>0</v>
      </c>
      <c r="J72" s="156"/>
      <c r="K72" s="157">
        <f t="shared" si="16"/>
        <v>0</v>
      </c>
      <c r="L72" s="157">
        <v>21</v>
      </c>
      <c r="M72" s="157">
        <f t="shared" si="17"/>
        <v>0</v>
      </c>
      <c r="N72" s="149">
        <v>5.0819999999999997E-2</v>
      </c>
      <c r="O72" s="149">
        <f t="shared" si="18"/>
        <v>5.0819999999999997E-2</v>
      </c>
      <c r="P72" s="149">
        <v>0</v>
      </c>
      <c r="Q72" s="149">
        <f t="shared" si="19"/>
        <v>0</v>
      </c>
      <c r="R72" s="149"/>
      <c r="S72" s="149"/>
      <c r="T72" s="150">
        <v>1.008</v>
      </c>
      <c r="U72" s="149">
        <f t="shared" si="20"/>
        <v>1.01</v>
      </c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114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42">
        <v>57</v>
      </c>
      <c r="B73" s="142" t="s">
        <v>229</v>
      </c>
      <c r="C73" s="178" t="s">
        <v>230</v>
      </c>
      <c r="D73" s="148" t="s">
        <v>113</v>
      </c>
      <c r="E73" s="154">
        <v>1</v>
      </c>
      <c r="F73" s="156"/>
      <c r="G73" s="157">
        <f t="shared" si="14"/>
        <v>0</v>
      </c>
      <c r="H73" s="156"/>
      <c r="I73" s="157">
        <f t="shared" si="15"/>
        <v>0</v>
      </c>
      <c r="J73" s="156"/>
      <c r="K73" s="157">
        <f t="shared" si="16"/>
        <v>0</v>
      </c>
      <c r="L73" s="157">
        <v>21</v>
      </c>
      <c r="M73" s="157">
        <f t="shared" si="17"/>
        <v>0</v>
      </c>
      <c r="N73" s="149">
        <v>2.8150000000000001E-2</v>
      </c>
      <c r="O73" s="149">
        <f t="shared" si="18"/>
        <v>2.8150000000000001E-2</v>
      </c>
      <c r="P73" s="149">
        <v>0</v>
      </c>
      <c r="Q73" s="149">
        <f t="shared" si="19"/>
        <v>0</v>
      </c>
      <c r="R73" s="149"/>
      <c r="S73" s="149"/>
      <c r="T73" s="150">
        <v>0.92800000000000005</v>
      </c>
      <c r="U73" s="149">
        <f t="shared" si="20"/>
        <v>0.93</v>
      </c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114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outlineLevel="1" x14ac:dyDescent="0.2">
      <c r="A74" s="142">
        <v>58</v>
      </c>
      <c r="B74" s="142" t="s">
        <v>231</v>
      </c>
      <c r="C74" s="178" t="s">
        <v>232</v>
      </c>
      <c r="D74" s="148" t="s">
        <v>233</v>
      </c>
      <c r="E74" s="154">
        <v>21</v>
      </c>
      <c r="F74" s="156"/>
      <c r="G74" s="157">
        <f t="shared" si="14"/>
        <v>0</v>
      </c>
      <c r="H74" s="156"/>
      <c r="I74" s="157">
        <f t="shared" si="15"/>
        <v>0</v>
      </c>
      <c r="J74" s="156"/>
      <c r="K74" s="157">
        <f t="shared" si="16"/>
        <v>0</v>
      </c>
      <c r="L74" s="157">
        <v>21</v>
      </c>
      <c r="M74" s="157">
        <f t="shared" si="17"/>
        <v>0</v>
      </c>
      <c r="N74" s="149">
        <v>0</v>
      </c>
      <c r="O74" s="149">
        <f t="shared" si="18"/>
        <v>0</v>
      </c>
      <c r="P74" s="149">
        <v>0</v>
      </c>
      <c r="Q74" s="149">
        <f t="shared" si="19"/>
        <v>0</v>
      </c>
      <c r="R74" s="149"/>
      <c r="S74" s="149"/>
      <c r="T74" s="150">
        <v>0</v>
      </c>
      <c r="U74" s="149">
        <f t="shared" si="20"/>
        <v>0</v>
      </c>
      <c r="V74" s="141"/>
      <c r="W74" s="141"/>
      <c r="X74" s="141"/>
      <c r="Y74" s="141"/>
      <c r="Z74" s="141"/>
      <c r="AA74" s="141"/>
      <c r="AB74" s="141"/>
      <c r="AC74" s="141"/>
      <c r="AD74" s="141"/>
      <c r="AE74" s="141" t="s">
        <v>144</v>
      </c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outlineLevel="1" x14ac:dyDescent="0.2">
      <c r="A75" s="142">
        <v>59</v>
      </c>
      <c r="B75" s="142" t="s">
        <v>234</v>
      </c>
      <c r="C75" s="178" t="s">
        <v>235</v>
      </c>
      <c r="D75" s="148" t="s">
        <v>113</v>
      </c>
      <c r="E75" s="154">
        <v>1</v>
      </c>
      <c r="F75" s="156"/>
      <c r="G75" s="157">
        <f t="shared" si="14"/>
        <v>0</v>
      </c>
      <c r="H75" s="156"/>
      <c r="I75" s="157">
        <f t="shared" si="15"/>
        <v>0</v>
      </c>
      <c r="J75" s="156"/>
      <c r="K75" s="157">
        <f t="shared" si="16"/>
        <v>0</v>
      </c>
      <c r="L75" s="157">
        <v>21</v>
      </c>
      <c r="M75" s="157">
        <f t="shared" si="17"/>
        <v>0</v>
      </c>
      <c r="N75" s="149">
        <v>9.9000000000000008E-3</v>
      </c>
      <c r="O75" s="149">
        <f t="shared" si="18"/>
        <v>9.9000000000000008E-3</v>
      </c>
      <c r="P75" s="149">
        <v>0</v>
      </c>
      <c r="Q75" s="149">
        <f t="shared" si="19"/>
        <v>0</v>
      </c>
      <c r="R75" s="149"/>
      <c r="S75" s="149"/>
      <c r="T75" s="150">
        <v>0.93300000000000005</v>
      </c>
      <c r="U75" s="149">
        <f t="shared" si="20"/>
        <v>0.93</v>
      </c>
      <c r="V75" s="141"/>
      <c r="W75" s="141"/>
      <c r="X75" s="141"/>
      <c r="Y75" s="141"/>
      <c r="Z75" s="141"/>
      <c r="AA75" s="141"/>
      <c r="AB75" s="141"/>
      <c r="AC75" s="141"/>
      <c r="AD75" s="141"/>
      <c r="AE75" s="141" t="s">
        <v>114</v>
      </c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outlineLevel="1" x14ac:dyDescent="0.2">
      <c r="A76" s="142">
        <v>60</v>
      </c>
      <c r="B76" s="142" t="s">
        <v>236</v>
      </c>
      <c r="C76" s="178" t="s">
        <v>237</v>
      </c>
      <c r="D76" s="148" t="s">
        <v>113</v>
      </c>
      <c r="E76" s="154">
        <v>2</v>
      </c>
      <c r="F76" s="156"/>
      <c r="G76" s="157">
        <f t="shared" si="14"/>
        <v>0</v>
      </c>
      <c r="H76" s="156"/>
      <c r="I76" s="157">
        <f t="shared" si="15"/>
        <v>0</v>
      </c>
      <c r="J76" s="156"/>
      <c r="K76" s="157">
        <f t="shared" si="16"/>
        <v>0</v>
      </c>
      <c r="L76" s="157">
        <v>21</v>
      </c>
      <c r="M76" s="157">
        <f t="shared" si="17"/>
        <v>0</v>
      </c>
      <c r="N76" s="149">
        <v>0</v>
      </c>
      <c r="O76" s="149">
        <f t="shared" si="18"/>
        <v>0</v>
      </c>
      <c r="P76" s="149">
        <v>0</v>
      </c>
      <c r="Q76" s="149">
        <f t="shared" si="19"/>
        <v>0</v>
      </c>
      <c r="R76" s="149"/>
      <c r="S76" s="149"/>
      <c r="T76" s="150">
        <v>0</v>
      </c>
      <c r="U76" s="149">
        <f t="shared" si="20"/>
        <v>0</v>
      </c>
      <c r="V76" s="141"/>
      <c r="W76" s="141"/>
      <c r="X76" s="141"/>
      <c r="Y76" s="141"/>
      <c r="Z76" s="141"/>
      <c r="AA76" s="141"/>
      <c r="AB76" s="141"/>
      <c r="AC76" s="141"/>
      <c r="AD76" s="141"/>
      <c r="AE76" s="141" t="s">
        <v>144</v>
      </c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  <c r="BH76" s="141"/>
    </row>
    <row r="77" spans="1:60" outlineLevel="1" x14ac:dyDescent="0.2">
      <c r="A77" s="142">
        <v>61</v>
      </c>
      <c r="B77" s="142" t="s">
        <v>238</v>
      </c>
      <c r="C77" s="178" t="s">
        <v>239</v>
      </c>
      <c r="D77" s="148" t="s">
        <v>119</v>
      </c>
      <c r="E77" s="154">
        <v>52</v>
      </c>
      <c r="F77" s="156"/>
      <c r="G77" s="157">
        <f t="shared" si="14"/>
        <v>0</v>
      </c>
      <c r="H77" s="156"/>
      <c r="I77" s="157">
        <f t="shared" si="15"/>
        <v>0</v>
      </c>
      <c r="J77" s="156"/>
      <c r="K77" s="157">
        <f t="shared" si="16"/>
        <v>0</v>
      </c>
      <c r="L77" s="157">
        <v>21</v>
      </c>
      <c r="M77" s="157">
        <f t="shared" si="17"/>
        <v>0</v>
      </c>
      <c r="N77" s="149">
        <v>0</v>
      </c>
      <c r="O77" s="149">
        <f t="shared" si="18"/>
        <v>0</v>
      </c>
      <c r="P77" s="149">
        <v>0</v>
      </c>
      <c r="Q77" s="149">
        <f t="shared" si="19"/>
        <v>0</v>
      </c>
      <c r="R77" s="149"/>
      <c r="S77" s="149"/>
      <c r="T77" s="150">
        <v>3.1E-2</v>
      </c>
      <c r="U77" s="149">
        <f t="shared" si="20"/>
        <v>1.61</v>
      </c>
      <c r="V77" s="141"/>
      <c r="W77" s="141"/>
      <c r="X77" s="141"/>
      <c r="Y77" s="141"/>
      <c r="Z77" s="141"/>
      <c r="AA77" s="141"/>
      <c r="AB77" s="141"/>
      <c r="AC77" s="141"/>
      <c r="AD77" s="141"/>
      <c r="AE77" s="141" t="s">
        <v>114</v>
      </c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outlineLevel="1" x14ac:dyDescent="0.2">
      <c r="A78" s="142">
        <v>62</v>
      </c>
      <c r="B78" s="142" t="s">
        <v>240</v>
      </c>
      <c r="C78" s="178" t="s">
        <v>241</v>
      </c>
      <c r="D78" s="148" t="s">
        <v>113</v>
      </c>
      <c r="E78" s="154">
        <v>11</v>
      </c>
      <c r="F78" s="156"/>
      <c r="G78" s="157">
        <f t="shared" si="14"/>
        <v>0</v>
      </c>
      <c r="H78" s="156"/>
      <c r="I78" s="157">
        <f t="shared" si="15"/>
        <v>0</v>
      </c>
      <c r="J78" s="156"/>
      <c r="K78" s="157">
        <f t="shared" si="16"/>
        <v>0</v>
      </c>
      <c r="L78" s="157">
        <v>21</v>
      </c>
      <c r="M78" s="157">
        <f t="shared" si="17"/>
        <v>0</v>
      </c>
      <c r="N78" s="149">
        <v>0</v>
      </c>
      <c r="O78" s="149">
        <f t="shared" si="18"/>
        <v>0</v>
      </c>
      <c r="P78" s="149">
        <v>0</v>
      </c>
      <c r="Q78" s="149">
        <f t="shared" si="19"/>
        <v>0</v>
      </c>
      <c r="R78" s="149"/>
      <c r="S78" s="149"/>
      <c r="T78" s="150">
        <v>6.2E-2</v>
      </c>
      <c r="U78" s="149">
        <f t="shared" si="20"/>
        <v>0.68</v>
      </c>
      <c r="V78" s="141"/>
      <c r="W78" s="141"/>
      <c r="X78" s="141"/>
      <c r="Y78" s="141"/>
      <c r="Z78" s="141"/>
      <c r="AA78" s="141"/>
      <c r="AB78" s="141"/>
      <c r="AC78" s="141"/>
      <c r="AD78" s="141"/>
      <c r="AE78" s="141" t="s">
        <v>114</v>
      </c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</row>
    <row r="79" spans="1:60" outlineLevel="1" x14ac:dyDescent="0.2">
      <c r="A79" s="142">
        <v>63</v>
      </c>
      <c r="B79" s="142" t="s">
        <v>242</v>
      </c>
      <c r="C79" s="178" t="s">
        <v>243</v>
      </c>
      <c r="D79" s="148" t="s">
        <v>113</v>
      </c>
      <c r="E79" s="154">
        <v>11</v>
      </c>
      <c r="F79" s="156"/>
      <c r="G79" s="157">
        <f t="shared" si="14"/>
        <v>0</v>
      </c>
      <c r="H79" s="156"/>
      <c r="I79" s="157">
        <f t="shared" si="15"/>
        <v>0</v>
      </c>
      <c r="J79" s="156"/>
      <c r="K79" s="157">
        <f t="shared" si="16"/>
        <v>0</v>
      </c>
      <c r="L79" s="157">
        <v>21</v>
      </c>
      <c r="M79" s="157">
        <f t="shared" si="17"/>
        <v>0</v>
      </c>
      <c r="N79" s="149">
        <v>0</v>
      </c>
      <c r="O79" s="149">
        <f t="shared" si="18"/>
        <v>0</v>
      </c>
      <c r="P79" s="149">
        <v>0</v>
      </c>
      <c r="Q79" s="149">
        <f t="shared" si="19"/>
        <v>0</v>
      </c>
      <c r="R79" s="149"/>
      <c r="S79" s="149"/>
      <c r="T79" s="150">
        <v>0.26800000000000002</v>
      </c>
      <c r="U79" s="149">
        <f t="shared" si="20"/>
        <v>2.95</v>
      </c>
      <c r="V79" s="141"/>
      <c r="W79" s="141"/>
      <c r="X79" s="141"/>
      <c r="Y79" s="141"/>
      <c r="Z79" s="141"/>
      <c r="AA79" s="141"/>
      <c r="AB79" s="141"/>
      <c r="AC79" s="141"/>
      <c r="AD79" s="141"/>
      <c r="AE79" s="141" t="s">
        <v>114</v>
      </c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outlineLevel="1" x14ac:dyDescent="0.2">
      <c r="A80" s="142">
        <v>64</v>
      </c>
      <c r="B80" s="142" t="s">
        <v>244</v>
      </c>
      <c r="C80" s="178" t="s">
        <v>245</v>
      </c>
      <c r="D80" s="148" t="s">
        <v>127</v>
      </c>
      <c r="E80" s="154">
        <v>0.26195000000000002</v>
      </c>
      <c r="F80" s="156"/>
      <c r="G80" s="157">
        <f t="shared" si="14"/>
        <v>0</v>
      </c>
      <c r="H80" s="156"/>
      <c r="I80" s="157">
        <f t="shared" si="15"/>
        <v>0</v>
      </c>
      <c r="J80" s="156"/>
      <c r="K80" s="157">
        <f t="shared" si="16"/>
        <v>0</v>
      </c>
      <c r="L80" s="157">
        <v>21</v>
      </c>
      <c r="M80" s="157">
        <f t="shared" si="17"/>
        <v>0</v>
      </c>
      <c r="N80" s="149">
        <v>0</v>
      </c>
      <c r="O80" s="149">
        <f t="shared" si="18"/>
        <v>0</v>
      </c>
      <c r="P80" s="149">
        <v>0</v>
      </c>
      <c r="Q80" s="149">
        <f t="shared" si="19"/>
        <v>0</v>
      </c>
      <c r="R80" s="149"/>
      <c r="S80" s="149"/>
      <c r="T80" s="150">
        <v>3.0750000000000002</v>
      </c>
      <c r="U80" s="149">
        <f t="shared" si="20"/>
        <v>0.81</v>
      </c>
      <c r="V80" s="141"/>
      <c r="W80" s="141"/>
      <c r="X80" s="141"/>
      <c r="Y80" s="141"/>
      <c r="Z80" s="141"/>
      <c r="AA80" s="141"/>
      <c r="AB80" s="141"/>
      <c r="AC80" s="141"/>
      <c r="AD80" s="141"/>
      <c r="AE80" s="141" t="s">
        <v>114</v>
      </c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</row>
    <row r="81" spans="1:60" x14ac:dyDescent="0.2">
      <c r="A81" s="143" t="s">
        <v>109</v>
      </c>
      <c r="B81" s="143" t="s">
        <v>82</v>
      </c>
      <c r="C81" s="179" t="s">
        <v>26</v>
      </c>
      <c r="D81" s="151"/>
      <c r="E81" s="155"/>
      <c r="F81" s="158"/>
      <c r="G81" s="158">
        <f>SUMIF(AE82:AE82,"&lt;&gt;NOR",G82:G82)</f>
        <v>0</v>
      </c>
      <c r="H81" s="158"/>
      <c r="I81" s="158">
        <f>SUM(I82:I82)</f>
        <v>0</v>
      </c>
      <c r="J81" s="158"/>
      <c r="K81" s="158">
        <f>SUM(K82:K82)</f>
        <v>0</v>
      </c>
      <c r="L81" s="158"/>
      <c r="M81" s="158">
        <f>SUM(M82:M82)</f>
        <v>0</v>
      </c>
      <c r="N81" s="152"/>
      <c r="O81" s="152">
        <f>SUM(O82:O82)</f>
        <v>0</v>
      </c>
      <c r="P81" s="152"/>
      <c r="Q81" s="152">
        <f>SUM(Q82:Q82)</f>
        <v>0</v>
      </c>
      <c r="R81" s="152"/>
      <c r="S81" s="152"/>
      <c r="T81" s="153"/>
      <c r="U81" s="152">
        <f>SUM(U82:U82)</f>
        <v>0</v>
      </c>
      <c r="AE81" t="s">
        <v>110</v>
      </c>
    </row>
    <row r="82" spans="1:60" outlineLevel="1" x14ac:dyDescent="0.2">
      <c r="A82" s="167">
        <v>65</v>
      </c>
      <c r="B82" s="167" t="s">
        <v>246</v>
      </c>
      <c r="C82" s="180" t="s">
        <v>247</v>
      </c>
      <c r="D82" s="168" t="s">
        <v>248</v>
      </c>
      <c r="E82" s="169">
        <v>1</v>
      </c>
      <c r="F82" s="170"/>
      <c r="G82" s="171">
        <f>ROUND(E82*F82,2)</f>
        <v>0</v>
      </c>
      <c r="H82" s="170"/>
      <c r="I82" s="171">
        <f>ROUND(E82*H82,2)</f>
        <v>0</v>
      </c>
      <c r="J82" s="170"/>
      <c r="K82" s="171">
        <f>ROUND(E82*J82,2)</f>
        <v>0</v>
      </c>
      <c r="L82" s="171">
        <v>21</v>
      </c>
      <c r="M82" s="171">
        <f>G82*(1+L82/100)</f>
        <v>0</v>
      </c>
      <c r="N82" s="172">
        <v>0</v>
      </c>
      <c r="O82" s="172">
        <f>ROUND(E82*N82,5)</f>
        <v>0</v>
      </c>
      <c r="P82" s="172">
        <v>0</v>
      </c>
      <c r="Q82" s="172">
        <f>ROUND(E82*P82,5)</f>
        <v>0</v>
      </c>
      <c r="R82" s="172"/>
      <c r="S82" s="172"/>
      <c r="T82" s="173">
        <v>0</v>
      </c>
      <c r="U82" s="172">
        <f>ROUND(E82*T82,2)</f>
        <v>0</v>
      </c>
      <c r="V82" s="141"/>
      <c r="W82" s="141"/>
      <c r="X82" s="141"/>
      <c r="Y82" s="141"/>
      <c r="Z82" s="141"/>
      <c r="AA82" s="141"/>
      <c r="AB82" s="141"/>
      <c r="AC82" s="141"/>
      <c r="AD82" s="141"/>
      <c r="AE82" s="141" t="s">
        <v>114</v>
      </c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</row>
    <row r="83" spans="1:60" x14ac:dyDescent="0.2">
      <c r="A83" s="4"/>
      <c r="B83" s="5" t="s">
        <v>249</v>
      </c>
      <c r="C83" s="181" t="s">
        <v>249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AC83">
        <v>15</v>
      </c>
      <c r="AD83">
        <v>21</v>
      </c>
    </row>
    <row r="84" spans="1:60" x14ac:dyDescent="0.2">
      <c r="A84" s="174"/>
      <c r="B84" s="175">
        <v>26</v>
      </c>
      <c r="C84" s="182" t="s">
        <v>249</v>
      </c>
      <c r="D84" s="176"/>
      <c r="E84" s="176"/>
      <c r="F84" s="176"/>
      <c r="G84" s="177">
        <f>G8+G11+G13+G17+G19+G25+G31+G43+G60+G81</f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AC84">
        <f>SUMIF(L7:L82,AC83,G7:G82)</f>
        <v>0</v>
      </c>
      <c r="AD84">
        <f>SUMIF(L7:L82,AD83,G7:G82)</f>
        <v>0</v>
      </c>
      <c r="AE84" t="s">
        <v>250</v>
      </c>
    </row>
    <row r="85" spans="1:60" x14ac:dyDescent="0.2">
      <c r="A85" s="4"/>
      <c r="B85" s="5" t="s">
        <v>249</v>
      </c>
      <c r="C85" s="181" t="s">
        <v>249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60" x14ac:dyDescent="0.2">
      <c r="A86" s="4"/>
      <c r="B86" s="5" t="s">
        <v>249</v>
      </c>
      <c r="C86" s="181" t="s">
        <v>249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60" x14ac:dyDescent="0.2">
      <c r="A87" s="244">
        <v>33</v>
      </c>
      <c r="B87" s="244"/>
      <c r="C87" s="245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60" x14ac:dyDescent="0.2">
      <c r="A88" s="246"/>
      <c r="B88" s="247"/>
      <c r="C88" s="248"/>
      <c r="D88" s="247"/>
      <c r="E88" s="247"/>
      <c r="F88" s="247"/>
      <c r="G88" s="249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AE88" t="s">
        <v>251</v>
      </c>
    </row>
    <row r="89" spans="1:60" x14ac:dyDescent="0.2">
      <c r="A89" s="250"/>
      <c r="B89" s="251"/>
      <c r="C89" s="252"/>
      <c r="D89" s="251"/>
      <c r="E89" s="251"/>
      <c r="F89" s="251"/>
      <c r="G89" s="253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60" x14ac:dyDescent="0.2">
      <c r="A90" s="250"/>
      <c r="B90" s="251"/>
      <c r="C90" s="252"/>
      <c r="D90" s="251"/>
      <c r="E90" s="251"/>
      <c r="F90" s="251"/>
      <c r="G90" s="253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60" x14ac:dyDescent="0.2">
      <c r="A91" s="250"/>
      <c r="B91" s="251"/>
      <c r="C91" s="252"/>
      <c r="D91" s="251"/>
      <c r="E91" s="251"/>
      <c r="F91" s="251"/>
      <c r="G91" s="253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60" x14ac:dyDescent="0.2">
      <c r="A92" s="254"/>
      <c r="B92" s="255"/>
      <c r="C92" s="256"/>
      <c r="D92" s="255"/>
      <c r="E92" s="255"/>
      <c r="F92" s="255"/>
      <c r="G92" s="257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">
      <c r="A93" s="4"/>
      <c r="B93" s="5" t="s">
        <v>249</v>
      </c>
      <c r="C93" s="181" t="s">
        <v>249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C94" s="183"/>
      <c r="AE94" t="s">
        <v>252</v>
      </c>
    </row>
  </sheetData>
  <mergeCells count="6">
    <mergeCell ref="A88:G92"/>
    <mergeCell ref="A1:G1"/>
    <mergeCell ref="C2:G2"/>
    <mergeCell ref="C3:G3"/>
    <mergeCell ref="C4:G4"/>
    <mergeCell ref="A87:C8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Čapsky</dc:creator>
  <cp:lastModifiedBy>Radek Čapsky</cp:lastModifiedBy>
  <cp:lastPrinted>2014-02-28T09:52:57Z</cp:lastPrinted>
  <dcterms:created xsi:type="dcterms:W3CDTF">2009-04-08T07:15:50Z</dcterms:created>
  <dcterms:modified xsi:type="dcterms:W3CDTF">2025-02-20T06:25:28Z</dcterms:modified>
</cp:coreProperties>
</file>